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2" windowHeight="9216" activeTab="0"/>
  </bookViews>
  <sheets>
    <sheet name="Pet HC Gases Hlth Data Matrix" sheetId="1" r:id="rId1"/>
    <sheet name="Acute" sheetId="2" r:id="rId2"/>
    <sheet name="Repeated-dose" sheetId="3" r:id="rId3"/>
    <sheet name=" genotoxicity" sheetId="4" r:id="rId4"/>
    <sheet name="Developmental" sheetId="5" r:id="rId5"/>
    <sheet name="Reproductive" sheetId="6" r:id="rId6"/>
    <sheet name="Calc explanation" sheetId="7" r:id="rId7"/>
    <sheet name="Gas constituent data matrix" sheetId="8" r:id="rId8"/>
  </sheets>
  <definedNames>
    <definedName name="_ftn1" localSheetId="0">'Pet HC Gases Hlth Data Matrix'!$B$210</definedName>
    <definedName name="_ftn2" localSheetId="0">'Pet HC Gases Hlth Data Matrix'!$B$213</definedName>
    <definedName name="_ftn3" localSheetId="0">'Pet HC Gases Hlth Data Matrix'!$B$215</definedName>
    <definedName name="_ftn4" localSheetId="0">'Pet HC Gases Hlth Data Matrix'!$B$220</definedName>
    <definedName name="_ftn5" localSheetId="0">'Pet HC Gases Hlth Data Matrix'!$B$223</definedName>
    <definedName name="_ftn6" localSheetId="0">'Pet HC Gases Hlth Data Matrix'!$B$225</definedName>
    <definedName name="_ftnref3" localSheetId="0">'Pet HC Gases Hlth Data Matrix'!$C$11</definedName>
    <definedName name="_ftnref4" localSheetId="0">'Pet HC Gases Hlth Data Matrix'!$E$11</definedName>
    <definedName name="_ftnref5" localSheetId="0">'Pet HC Gases Hlth Data Matrix'!$L$11</definedName>
    <definedName name="_ftnref6" localSheetId="0">'Pet HC Gases Hlth Data Matrix'!$C$32</definedName>
    <definedName name="OLE_LINK1" localSheetId="0">'Pet HC Gases Hlth Data Matrix'!$G$58</definedName>
  </definedNames>
  <calcPr fullCalcOnLoad="1"/>
</workbook>
</file>

<file path=xl/sharedStrings.xml><?xml version="1.0" encoding="utf-8"?>
<sst xmlns="http://schemas.openxmlformats.org/spreadsheetml/2006/main" count="4632" uniqueCount="615">
  <si>
    <t>C1-C4 = 70 to 90%; Butadiene = 10 to 30%</t>
  </si>
  <si>
    <t>C1-C4 = 68.5 to 89%; C5-C6 = 11 to 31%; Butadiene = 0 to 0.5</t>
  </si>
  <si>
    <t>C1-C4 = 92 to 99.4%. C5-C6 = 0 to 1%; Hydrogen = 0.5 to 5%; Butadiene = 0.1 to 2%</t>
  </si>
  <si>
    <t>C1-C4 = 64.5 to 83.5%; C5-C6 = 1.5 to 5.5%; Hydrogen = 15% to 30%</t>
  </si>
  <si>
    <t>C1-C4 = 86 to 98.3%; C5-C6 = 1.7 to 10.5%; Hydrogen = 0% to 3%; Carbon dioxide = 0 to 0.5%</t>
  </si>
  <si>
    <t>C1-C4 = 88.5 to 98.2%; C5-C6 = 1.7 to 8%; Hydrogen = 0.1% to 3%; Carbon dioxide = 0 to 0.5%</t>
  </si>
  <si>
    <t>C1-C4 = 26 to 84.9%; C5-C6 = 15.1 to 73%; Benzene = 0 to 1%  (C7 included in C5-C6; C7 = 0 to 1%)</t>
  </si>
  <si>
    <t>C1-C4 = 35 to 65%; C5-C6 = 35 to 65%</t>
  </si>
  <si>
    <t>C1-C4 = 33 to 67%; C5-C6 = 33 to 67%</t>
  </si>
  <si>
    <t>C1-C4 = 16.2 to 51%; C5-C6 = 49 to 83.8 %; Benzene = 0 to 1% (C7 and C8 included in C5-C6; C7 = 1.6 to 15%; C8 = 0 to 1%)</t>
  </si>
  <si>
    <t>C1-C4 = 17.2 to 61%; C5-C6 = 37 to 82.7%; Butadiene = 0 to 0.1%; Benzene = 0 to 1%; Mercaptans = 0.1 - 1% (C7 and C8 included in C5-C6; C7 = 2.6 to 17%; C8 = 0 to 2%)</t>
  </si>
  <si>
    <t>C1-C4 = 17.2 to 61%; C5-C6 = 39 to 82.8%; Butadiene = 0 to 0.1%; Benzene = 0 to 1% (C7 and C8 included in C5-C6; C7 = 2.6 to 17%; C8 = 0 to 2%)</t>
  </si>
  <si>
    <t>C1-C4 = 76.5 to 96%; C5-C6 = 4 to 22%; Butadiene = 0 to 1%; Benzene = 0 to 0.5%</t>
  </si>
  <si>
    <t>C1-C4 = 82.5 to 97%; C5-C6 = 3 to 16.5%; Butadiene = 0 to 0.1%</t>
  </si>
  <si>
    <t xml:space="preserve">C1-C4 = 39.5 to 90.2%; C5-C6 = 9.8 to 57.5%; Hydrogen = 0 to 2%; Carbon dioxide = 0 to 1%; Benzene = 0 to 0.5% (C7 included in C5-C6; C7 = 0.5 to 2%) </t>
  </si>
  <si>
    <t xml:space="preserve">C1-C4 = 49.8 to 91.8%; C5-C6 = 8.2 to 47%; Hydrogen = 0 to 2%; Carbon dioxide = 0 to 1%; Benzene = 0 to 0.2% </t>
  </si>
  <si>
    <t>C1-C4 = 87.3 to 97.2%; C5-C6 = 2.8 to 12.5%; Benzene = 0 to 0.2%</t>
  </si>
  <si>
    <t>C1-C4 = 67.5 to 96.7%; C5-C6 = 3.3 to 31%; Butadiene = 0 to 1%; Benzene = 0 to 0.5% (C7 included in C5-C6; C7 = 0 to 2%)</t>
  </si>
  <si>
    <t>C1-C4 = 73 to 97%; C5-C6 = 2.5 to 19%; Hydrogen = 0 to 3%; Carbon dioxide = 0 to 1%; Butadiene = 0.5 to 4%</t>
  </si>
  <si>
    <t>C1-C4 = 36.5 to 82.4%; C5-C6 = 17.6 to 63%; Benzene = 0 to 0.5 (C7 included in C5-C6; C7 = 0 to 1%)</t>
  </si>
  <si>
    <t>C1-C4 = 34 to 82.4%; C5-C6 = 17.6 to 66% (C7 included in C5-C6; C7 = 0 to 1%)</t>
  </si>
  <si>
    <t>C1-C4 = 92 to 99.8%; Hydrogen =  0 to 3%; Carbon dioxide = 0 to 1%; Mercaptans = 0.1 to 1%; Butadiene = 0.1 to 3%</t>
  </si>
  <si>
    <t>C1-C4 = 54 to 92.3%; C5-C6 = 6.7 to 36%; Hydrogen = 1 to 10%</t>
  </si>
  <si>
    <t>C1-C4 = 20.9 to 85.7%; C5-C6 = 13.3 to 78.1%; Benzene = 1 to 20% (C7 included in C5-C6; C7 = 0 to 2%)</t>
  </si>
  <si>
    <t>C1-C4 = 33.3 to 89.7%; C5-C6 = 10.3 to 65.5%; Hydrogen = 0 to 3%; Carbon dioxide = 0 to 1%; Benzene = 0 to 0.5% (C7 included in C5-C6; C7 = 0.5 to 2%)</t>
  </si>
  <si>
    <t>C1-C4 = 34.5 o 89.7%; C5-C6 = 10.3 to 65.5%; Benzene = 0 to 0.5% (C7 included in C5-C6; C7 = 0.5 to 2%)</t>
  </si>
  <si>
    <t>C1-C4 = 76 to 97%; C5-C6 =2.5  to 19%; Carbon dioxide = 0 to 1%; Butadiene = 0.5 to 4%</t>
  </si>
  <si>
    <r>
      <t xml:space="preserve">C1 - C4  Hydrocarbon Fraction             NOAEL </t>
    </r>
    <r>
      <rPr>
        <b/>
        <u val="single"/>
        <sz val="10"/>
        <rFont val="Arial"/>
        <family val="2"/>
      </rPr>
      <t>&gt;</t>
    </r>
    <r>
      <rPr>
        <b/>
        <sz val="10"/>
        <rFont val="Arial"/>
        <family val="2"/>
      </rPr>
      <t xml:space="preserve"> 5,000 ppm  (2-butene)</t>
    </r>
  </si>
  <si>
    <t xml:space="preserve">Table 13. Petroleum Hydrocarbon Gases Health Effects Data Matrix </t>
  </si>
  <si>
    <t> 9,484</t>
  </si>
  <si>
    <t> 15,504</t>
  </si>
  <si>
    <t> 2,994</t>
  </si>
  <si>
    <t> 3,876</t>
  </si>
  <si>
    <t> 13,953</t>
  </si>
  <si>
    <t>10,173 </t>
  </si>
  <si>
    <t>11,628 </t>
  </si>
  <si>
    <t> 2,907</t>
  </si>
  <si>
    <t> 32,981</t>
  </si>
  <si>
    <t> 203,706</t>
  </si>
  <si>
    <t> 10,183</t>
  </si>
  <si>
    <t> 2,546</t>
  </si>
  <si>
    <t>203,706 </t>
  </si>
  <si>
    <t> 9,165</t>
  </si>
  <si>
    <t> 1,635</t>
  </si>
  <si>
    <t> 3,846</t>
  </si>
  <si>
    <t>5,328 </t>
  </si>
  <si>
    <t> 9,894</t>
  </si>
  <si>
    <t>13,846 </t>
  </si>
  <si>
    <t> 1,587</t>
  </si>
  <si>
    <t> 3,731</t>
  </si>
  <si>
    <t>5,169 </t>
  </si>
  <si>
    <t>27,273 </t>
  </si>
  <si>
    <t>Contains up to 1% benzene and up to 0.1% 1,3-butadiene</t>
  </si>
  <si>
    <t>68477-76-9</t>
  </si>
  <si>
    <t>Contains up to 0.2% benzene</t>
  </si>
  <si>
    <t>Bacterial Mutagenicity</t>
  </si>
  <si>
    <t>Non-bacterial</t>
  </si>
  <si>
    <t> 10,101</t>
  </si>
  <si>
    <t> 2,525</t>
  </si>
  <si>
    <t>3,165 </t>
  </si>
  <si>
    <t xml:space="preserve">Negative </t>
  </si>
  <si>
    <t>5,051 </t>
  </si>
  <si>
    <t>6,329 </t>
  </si>
  <si>
    <t> 9,091</t>
  </si>
  <si>
    <t>11,392 </t>
  </si>
  <si>
    <t>no lethality[3]</t>
  </si>
  <si>
    <t>C1 – C4 HCs[4] </t>
  </si>
  <si>
    <t xml:space="preserve">No genotoxic constituents </t>
  </si>
  <si>
    <r>
      <t>NOAEL</t>
    </r>
    <r>
      <rPr>
        <sz val="12"/>
        <rFont val="Times New Roman"/>
        <family val="1"/>
      </rPr>
      <t>†</t>
    </r>
    <r>
      <rPr>
        <sz val="9"/>
        <rFont val="Times New Roman"/>
        <family val="1"/>
      </rPr>
      <t> </t>
    </r>
  </si>
  <si>
    <t> C1 – C4 HCs[5]</t>
  </si>
  <si>
    <t> 10,000</t>
  </si>
  <si>
    <t> 2,500</t>
  </si>
  <si>
    <t>2,500 </t>
  </si>
  <si>
    <t> 5,000</t>
  </si>
  <si>
    <t> 9,000</t>
  </si>
  <si>
    <t>9,000 </t>
  </si>
  <si>
    <t>no lethality</t>
  </si>
  <si>
    <t> C1 – C4 HCs</t>
  </si>
  <si>
    <r>
      <t> NOAEL</t>
    </r>
    <r>
      <rPr>
        <sz val="12"/>
        <rFont val="Times New Roman"/>
        <family val="1"/>
      </rPr>
      <t>†</t>
    </r>
  </si>
  <si>
    <t>10,000 </t>
  </si>
  <si>
    <t>5,000 </t>
  </si>
  <si>
    <t> 1,063</t>
  </si>
  <si>
    <t>1,063 </t>
  </si>
  <si>
    <t> 6,625</t>
  </si>
  <si>
    <t>6,625 </t>
  </si>
  <si>
    <t>6,521 </t>
  </si>
  <si>
    <t>6,521  </t>
  </si>
  <si>
    <t> C5 – C6 HCs</t>
  </si>
  <si>
    <t>C5 – C6 HCs</t>
  </si>
  <si>
    <r>
      <t> NOAEL</t>
    </r>
    <r>
      <rPr>
        <sz val="12"/>
        <rFont val="Times New Roman"/>
        <family val="1"/>
      </rPr>
      <t>†</t>
    </r>
    <r>
      <rPr>
        <sz val="9"/>
        <rFont val="Times New Roman"/>
        <family val="1"/>
      </rPr>
      <t> </t>
    </r>
  </si>
  <si>
    <t> no lethality</t>
  </si>
  <si>
    <r>
      <t>NOAEL</t>
    </r>
    <r>
      <rPr>
        <sz val="12"/>
        <rFont val="Times New Roman"/>
        <family val="1"/>
      </rPr>
      <t>†</t>
    </r>
  </si>
  <si>
    <t>C1 – C4 HCs </t>
  </si>
  <si>
    <t> 6,521</t>
  </si>
  <si>
    <r>
      <t>6,521</t>
    </r>
    <r>
      <rPr>
        <sz val="10"/>
        <rFont val="Times New Roman"/>
        <family val="1"/>
      </rPr>
      <t> </t>
    </r>
  </si>
  <si>
    <r>
      <t>NOAEL</t>
    </r>
    <r>
      <rPr>
        <sz val="12"/>
        <rFont val="Times New Roman"/>
        <family val="1"/>
      </rPr>
      <t>†</t>
    </r>
    <r>
      <rPr>
        <sz val="9"/>
        <rFont val="Times New Roman"/>
        <family val="1"/>
      </rPr>
      <t>  </t>
    </r>
  </si>
  <si>
    <t> 3,463</t>
  </si>
  <si>
    <t>3,463 </t>
  </si>
  <si>
    <t>C5 – C6 HCs </t>
  </si>
  <si>
    <t>11,173 </t>
  </si>
  <si>
    <t>2,793 </t>
  </si>
  <si>
    <t>5,587 </t>
  </si>
  <si>
    <t>10,056 </t>
  </si>
  <si>
    <t> &gt; 100%[6]</t>
  </si>
  <si>
    <t>&gt; 100% </t>
  </si>
  <si>
    <t xml:space="preserve">Positive </t>
  </si>
  <si>
    <t>5,005 </t>
  </si>
  <si>
    <t> 9,009</t>
  </si>
  <si>
    <t> 1,3-Butadiene</t>
  </si>
  <si>
    <t>C1 – C4 HCs</t>
  </si>
  <si>
    <t> 346,300</t>
  </si>
  <si>
    <t>Contains up to 4% 1,3-butadiene</t>
  </si>
  <si>
    <t> 9,054</t>
  </si>
  <si>
    <t> 9,783</t>
  </si>
  <si>
    <t xml:space="preserve">1,3-Butadiene </t>
  </si>
  <si>
    <t> 11,976</t>
  </si>
  <si>
    <t> 10,778</t>
  </si>
  <si>
    <t>11,299 </t>
  </si>
  <si>
    <t> 43,288</t>
  </si>
  <si>
    <t>C1 – C4 HCs  </t>
  </si>
  <si>
    <t> C1 – C4 HCs </t>
  </si>
  <si>
    <t> 62,964</t>
  </si>
  <si>
    <t>&gt;100%</t>
  </si>
  <si>
    <t>68309-09-8</t>
  </si>
  <si>
    <t>Positive</t>
  </si>
  <si>
    <t>Benzene  </t>
  </si>
  <si>
    <t xml:space="preserve">Contains up to 1% Benzene </t>
  </si>
  <si>
    <t>&gt; 100 %</t>
  </si>
  <si>
    <t>1,3-butadiene</t>
  </si>
  <si>
    <t> 10,537</t>
  </si>
  <si>
    <t> 11,173</t>
  </si>
  <si>
    <t> 2,634</t>
  </si>
  <si>
    <t> 5,269</t>
  </si>
  <si>
    <t>9,484 </t>
  </si>
  <si>
    <t> 10,204</t>
  </si>
  <si>
    <t>2,551 </t>
  </si>
  <si>
    <t> 5,102</t>
  </si>
  <si>
    <t>9,184 </t>
  </si>
  <si>
    <t>3,037 </t>
  </si>
  <si>
    <t>7,143 </t>
  </si>
  <si>
    <t>25,714 </t>
  </si>
  <si>
    <t> 2500</t>
  </si>
  <si>
    <t>2,525 </t>
  </si>
  <si>
    <t>346,300 </t>
  </si>
  <si>
    <r>
      <t>&gt;100%</t>
    </r>
    <r>
      <rPr>
        <sz val="10"/>
        <rFont val="Times New Roman"/>
        <family val="1"/>
      </rPr>
      <t> </t>
    </r>
  </si>
  <si>
    <t>9,091 </t>
  </si>
  <si>
    <t>3,221 </t>
  </si>
  <si>
    <t> 7,576</t>
  </si>
  <si>
    <t>10,494 </t>
  </si>
  <si>
    <t>Contains up to 1% benzene</t>
  </si>
  <si>
    <r>
      <t>9,000</t>
    </r>
    <r>
      <rPr>
        <sz val="10"/>
        <rFont val="Times New Roman"/>
        <family val="1"/>
      </rPr>
      <t> </t>
    </r>
  </si>
  <si>
    <t>Contains up to 4% 1-3-butadiene</t>
  </si>
  <si>
    <t xml:space="preserve">C1 – C4 HCs </t>
  </si>
  <si>
    <t xml:space="preserve">Benzene  </t>
  </si>
  <si>
    <t>Contains up to 2% 1,3-butadiene</t>
  </si>
  <si>
    <t>Contains up to 0.5% 1,3-butadiene</t>
  </si>
  <si>
    <t>No genotoxic constituents</t>
  </si>
  <si>
    <t>Contains up to 0.1% 1,3-butadiene</t>
  </si>
  <si>
    <t>&gt; 100%</t>
  </si>
  <si>
    <t>Contains up to 0.5% benzene and 1% 1,3-butadiene</t>
  </si>
  <si>
    <t>Contains up to 0.5% benzene</t>
  </si>
  <si>
    <t>Contains up to 3% 1,3-butadiene</t>
  </si>
  <si>
    <t>Contains up to 1% 1,3-butadiene</t>
  </si>
  <si>
    <t>Contains up to 30% 1,3-butadiene</t>
  </si>
  <si>
    <t>Contains up to 20% benzene</t>
  </si>
  <si>
    <t>Contains up to 60% 1,3-butadiene</t>
  </si>
  <si>
    <t>Contains up to 5% 1,3-butadiene</t>
  </si>
  <si>
    <t>[1] Repeated-dose, developmental, and reproductive toxicity numerical ranges represent LOAEL values unless other wise noted with the symbol †</t>
  </si>
  <si>
    <r>
      <t xml:space="preserve">† Numerical ranges represent NOAEL values; endpoint ranges for these petroleum hydrocarbon gases are based on the </t>
    </r>
    <r>
      <rPr>
        <u val="single"/>
        <sz val="10"/>
        <rFont val="Times New Roman"/>
        <family val="1"/>
      </rPr>
      <t>highest concentration tested</t>
    </r>
    <r>
      <rPr>
        <sz val="10"/>
        <rFont val="Times New Roman"/>
        <family val="1"/>
      </rPr>
      <t xml:space="preserve"> for the</t>
    </r>
  </si>
  <si>
    <r>
      <t xml:space="preserve">     constituent with the lowest NOAEL; </t>
    </r>
    <r>
      <rPr>
        <u val="single"/>
        <sz val="10"/>
        <rFont val="Times New Roman"/>
        <family val="1"/>
      </rPr>
      <t>no developmental and/or reproductive toxicity was observed</t>
    </r>
    <r>
      <rPr>
        <sz val="10"/>
        <rFont val="Times New Roman"/>
        <family val="1"/>
      </rPr>
      <t xml:space="preserve"> for any constituents of these gases  </t>
    </r>
  </si>
  <si>
    <t>[2] Minimum and Maximum Toxicity Values represent the concentration ranges of the constituent with the highest degree of toxicity per SIDS endpoint in the</t>
  </si>
  <si>
    <t xml:space="preserve">      specific petroleum hydrocarbon gas;  see Appendix 5 (separate EXCEL file) for calculations</t>
  </si>
  <si>
    <t>[3] Acute toxicity numerical ranges represent measured LC50 values from experiments where mortality was observed unless the most toxic constituent is listed as</t>
  </si>
  <si>
    <r>
      <t xml:space="preserve">      “no lethality”;  “no lethality” indicates that </t>
    </r>
    <r>
      <rPr>
        <u val="single"/>
        <sz val="10"/>
        <rFont val="Times New Roman"/>
        <family val="1"/>
      </rPr>
      <t>no mortality was observed at the highest concentration</t>
    </r>
    <r>
      <rPr>
        <sz val="10"/>
        <rFont val="Times New Roman"/>
        <family val="1"/>
      </rPr>
      <t xml:space="preserve"> of any of the individual petroleum hydrocarbon gas</t>
    </r>
  </si>
  <si>
    <t xml:space="preserve">      the petroleum hydrocarbon gas constituent/constituent fraction with the lowest ‘no lethality’ value was selected to characterize the acute toxicity for</t>
  </si>
  <si>
    <t xml:space="preserve">      these CASRN (see Section 7.6 for further explanation)</t>
  </si>
  <si>
    <t>[4] Petroleum Hydrocarbon Gas constituent/constituent fraction responsible for respective endpoint toxicity range for each petroleum hydrocarbon gas CASRN;</t>
  </si>
  <si>
    <t xml:space="preserve">     endpoint ranges are based on dilution calculations; note that the constituent characterizing toxicity may vary by endpoint for the same CASRN;</t>
  </si>
  <si>
    <t xml:space="preserve">     see Appendix 5 (separate EXCEL file)</t>
  </si>
  <si>
    <t>[5] When C1 – C4 HCs was the constituent characterizing reproductive toxicity, it was assumed that 100% of the C1 – C4 HC fraction was isobutane. This is a</t>
  </si>
  <si>
    <t xml:space="preserve">      worst case approach as other alkane gases did not produce reproductive effects when tested in studies of similar design.</t>
  </si>
  <si>
    <t>[6] Calculated dilution concentration was greater than 1,000,000 ppm; it would require more than 100% of the gas to cause the respective endpoint effect; note,</t>
  </si>
  <si>
    <t xml:space="preserve">     asphyxiation would occur first at concentrations that reduce oxygen concentrations to approximately &lt; 18% (&lt;180,000 ppm)</t>
  </si>
  <si>
    <t xml:space="preserve">Acute Toxicity Calculations for </t>
  </si>
  <si>
    <t>Petroleum HC Gas Constituents</t>
  </si>
  <si>
    <t xml:space="preserve">Repeated-Dose  Toxicity Calculations for </t>
  </si>
  <si>
    <t xml:space="preserve">Reproductive  Toxicity Calculations for </t>
  </si>
  <si>
    <t xml:space="preserve">Developmental Toxicity Calculations for </t>
  </si>
  <si>
    <t xml:space="preserve">Genotoxicity Calculations for </t>
  </si>
  <si>
    <t>8/31/09 LT</t>
  </si>
  <si>
    <t>Yellow highlight is component and range selected to characterize acute toxicity for each CASRN</t>
  </si>
  <si>
    <t>Yellow highlight is component and range selected to characterize repeated-dose toxicity for each CASRN</t>
  </si>
  <si>
    <t>Yellow highlight is component and range selected to characterize genotoxicity for each CASRN</t>
  </si>
  <si>
    <t>Yellow highlight is component and range selected to characterize developmental toxicity for each CASRN</t>
  </si>
  <si>
    <t>Yellow highlight is component and range selected to characterize reproductive toxicity for each CASRN</t>
  </si>
  <si>
    <t>10/28/09 LT</t>
  </si>
  <si>
    <t>The complex combination of hydrocarbons obtained by the catalytic alkylation of benzene with propylene.  It consists of hydrocarbons having carbon numbers predominantly in the range of C3 through C6 and boiling in the range of approximately -40°C to 70°C (-40°F to 158°F).  This stream may contain 1 to 20 vol.% of benzene.</t>
  </si>
  <si>
    <t>68919-19-7</t>
  </si>
  <si>
    <t>Gases (petroleum), fluidized catalytic cracker splitter residues</t>
  </si>
  <si>
    <t>The complex combination of hydrocarbons produced by the fractionation of the charge to the C3-C4 splitter.  It consists predominantly of hydrocarbons having carbon numbers predominantly in the range of C3 through C4.</t>
  </si>
  <si>
    <t>68919-20-0</t>
  </si>
  <si>
    <t>Gases (petroleum), fluidized catalytic cracker splitter overheads</t>
  </si>
  <si>
    <t>The complex combination of hydrocarbons produced by the fractionation of the charge to the C3-C4 splitter.  It consists predominantly of C3 hydrocarbons.</t>
  </si>
  <si>
    <t>68952-76-1</t>
  </si>
  <si>
    <t>Gases (petroleum), catalytic cracker naphha debutanizer</t>
  </si>
  <si>
    <t>C1 - C4  Hydrocarbon Fraction (bacterial - neg; nonbacterial - neg; in vivo - neg)</t>
  </si>
  <si>
    <t>C5 - C6  Hydrocarbon Fraction (bacterial - neg; nonbacterial - neg; in vivo - neg)</t>
  </si>
  <si>
    <t>Benzene LOAEL = 20 ppm</t>
  </si>
  <si>
    <t>Concentration Range (wt/v%)</t>
  </si>
  <si>
    <t>C1 - C4  Hydrocarbon Fraction        LOAEL = 9,000 ppm  (isobutane)</t>
  </si>
  <si>
    <r>
      <t xml:space="preserve">C5 - C6  Hydrocarbon Fraction                            NOAEL </t>
    </r>
    <r>
      <rPr>
        <b/>
        <u val="single"/>
        <sz val="10"/>
        <rFont val="Arial"/>
        <family val="2"/>
      </rPr>
      <t>&gt;</t>
    </r>
    <r>
      <rPr>
        <b/>
        <sz val="10"/>
        <rFont val="Arial"/>
        <family val="2"/>
      </rPr>
      <t xml:space="preserve"> 6,521 ppm  (light naphthas)</t>
    </r>
  </si>
  <si>
    <t>Benzene LOAEL = 300 ppm</t>
  </si>
  <si>
    <r>
      <t xml:space="preserve">Butadiene NOAEL </t>
    </r>
    <r>
      <rPr>
        <b/>
        <u val="single"/>
        <sz val="10"/>
        <rFont val="Arial"/>
        <family val="2"/>
      </rPr>
      <t>&gt;</t>
    </r>
    <r>
      <rPr>
        <b/>
        <sz val="10"/>
        <rFont val="Arial"/>
        <family val="2"/>
      </rPr>
      <t xml:space="preserve"> 6,000 ppm</t>
    </r>
  </si>
  <si>
    <t>TSCA Definition</t>
  </si>
  <si>
    <t>CASRN</t>
  </si>
  <si>
    <t>Nitrogen</t>
  </si>
  <si>
    <t>negative</t>
  </si>
  <si>
    <t>positive</t>
  </si>
  <si>
    <t>Benzene</t>
  </si>
  <si>
    <t>1,3-Butadiene</t>
  </si>
  <si>
    <t>C1-C4 = 82 to 98%; C5-C6 = 2 to 18%</t>
  </si>
  <si>
    <t>C1-C4 = 99 to 100%; C5-C6 = 0 to 1%</t>
  </si>
  <si>
    <t>C1-C4 = 98 to 100%; C5-C6 = 0 to 2%</t>
  </si>
  <si>
    <t>C1-C4 = 89.5 to 94.9%; Hydrogen = 5 to 10%; Nitrogen = 0.1 to 0.5%</t>
  </si>
  <si>
    <t>C1-C4 = 98 to 100%; Hydrogen = 0 to 2%</t>
  </si>
  <si>
    <t>C1-C4 = 99 to 100%; C5-C6 = 0 to 1%;  Butadiene = 0.1 to 2%</t>
  </si>
  <si>
    <t>C1-C4 = 61 to 84.5%; C5-C6 = 15.5 to 39%; Butadiene = 0 to 0.5%</t>
  </si>
  <si>
    <t>C1-C4 = 68 to 93%; C5-C6 = 7 to 32%; Butadiene = 0.5 to 4%</t>
  </si>
  <si>
    <t>C1-C4 = 60 to 84.5%; C5-C6 = 15.5 to 40%; Butadiene = 0 to 0.5%</t>
  </si>
  <si>
    <t xml:space="preserve">C1-C4 = 99 to 100%; C5-C6 = 0 to 1%; Butadiene = 0.1 to 2% </t>
  </si>
  <si>
    <t xml:space="preserve">C1-C4 = 73 to 95.3%; C5-C6 = 4.7 to 27% </t>
  </si>
  <si>
    <t>Negative</t>
  </si>
  <si>
    <t>Ethyl mercaptan LC50 = 2770 ppm</t>
  </si>
  <si>
    <t>C5 - C6  Hydrocarbon Fraction                            LOAEL = 3,463 ppm  (light naphthas)</t>
  </si>
  <si>
    <r>
      <t xml:space="preserve">C1 - C4  Hydrocarbon Fraction                       LC50 </t>
    </r>
    <r>
      <rPr>
        <b/>
        <u val="single"/>
        <sz val="10"/>
        <rFont val="Arial"/>
        <family val="2"/>
      </rPr>
      <t>&gt;</t>
    </r>
    <r>
      <rPr>
        <b/>
        <sz val="10"/>
        <rFont val="Arial"/>
        <family val="2"/>
      </rPr>
      <t xml:space="preserve"> 10,000 ppm  (2-butene)</t>
    </r>
  </si>
  <si>
    <t>0.5 - 5</t>
  </si>
  <si>
    <t>1 - 20</t>
  </si>
  <si>
    <t>0.1 - 0.5</t>
  </si>
  <si>
    <t xml:space="preserve">Hydrogen </t>
  </si>
  <si>
    <t xml:space="preserve">Carbon Dioxide </t>
  </si>
  <si>
    <t>Concentration Range</t>
  </si>
  <si>
    <t xml:space="preserve">low end </t>
  </si>
  <si>
    <t xml:space="preserve">high end </t>
  </si>
  <si>
    <t>Toxicity Range           (ppm)</t>
  </si>
  <si>
    <t>Benzene LC50 = 13,700 ppm</t>
  </si>
  <si>
    <t>Hydrogen sulfide LC50 = 444 ppm</t>
  </si>
  <si>
    <t>Methyl mercaptan LC50 = 675 ppm</t>
  </si>
  <si>
    <t>Butadiene LC50 = 129,000 ppm</t>
  </si>
  <si>
    <r>
      <t xml:space="preserve">Butadiene NOAEL </t>
    </r>
    <r>
      <rPr>
        <b/>
        <u val="single"/>
        <sz val="10"/>
        <rFont val="Arial"/>
        <family val="2"/>
      </rPr>
      <t>&gt;</t>
    </r>
    <r>
      <rPr>
        <b/>
        <sz val="10"/>
        <rFont val="Arial"/>
        <family val="2"/>
      </rPr>
      <t xml:space="preserve"> 1,000 ppm</t>
    </r>
  </si>
  <si>
    <t>Petroleum Hydrocarbon Gas Name</t>
  </si>
  <si>
    <r>
      <t xml:space="preserve">C5 - C6  Hydrocarbon Fraction                                        LC50 </t>
    </r>
    <r>
      <rPr>
        <b/>
        <u val="single"/>
        <sz val="10"/>
        <rFont val="Arial"/>
        <family val="2"/>
      </rPr>
      <t>&gt;</t>
    </r>
    <r>
      <rPr>
        <b/>
        <sz val="10"/>
        <rFont val="Arial"/>
        <family val="2"/>
      </rPr>
      <t xml:space="preserve"> 1063 ppm  (light naphthas)</t>
    </r>
  </si>
  <si>
    <t>na</t>
  </si>
  <si>
    <t>note hidden columns</t>
  </si>
  <si>
    <t>74-82-8</t>
  </si>
  <si>
    <t>Methane</t>
  </si>
  <si>
    <t>No definition.</t>
  </si>
  <si>
    <t>74-84-0</t>
  </si>
  <si>
    <t>Ethane</t>
  </si>
  <si>
    <t>74-98-6</t>
  </si>
  <si>
    <t>Propane, liquefied C3H8</t>
  </si>
  <si>
    <t>75-28-5</t>
  </si>
  <si>
    <t>Propane, 2-methyl-</t>
  </si>
  <si>
    <t>78-78-4</t>
  </si>
  <si>
    <t>Butane, 2-methyl-</t>
  </si>
  <si>
    <t>106-97-8</t>
  </si>
  <si>
    <t>Butane, pure C4H10</t>
  </si>
  <si>
    <t>109-66-0</t>
  </si>
  <si>
    <t>Pentane</t>
  </si>
  <si>
    <t>115-07-1</t>
  </si>
  <si>
    <t>1-Propene</t>
  </si>
  <si>
    <t>287-92-3</t>
  </si>
  <si>
    <t>Cyclopentane</t>
  </si>
  <si>
    <t>513-35-9</t>
  </si>
  <si>
    <t>2-Butene, 2-methyl-</t>
  </si>
  <si>
    <t>8006-14-2</t>
  </si>
  <si>
    <t>Natural gas</t>
  </si>
  <si>
    <t>Raw natural gas, as found in nature, or a gaseous combination of hydrocarbons having carbon numbers predominantly in the range of C1 through C4 separated from raw natural gas by the removal of natural gas condensate, natural gas liquid, and natural gas condensate/natural gas.</t>
  </si>
  <si>
    <t>68131-75-9</t>
  </si>
  <si>
    <t>Gases (petroleum), C3-4</t>
  </si>
  <si>
    <t>A complex combination of hydrocarbons produced by distillation of products from the cracking of crude oil.  It consists of hydrocarbons having carbon numbers in the range of C3 through C4, predominantly of propane and propylene, and boiling in the range of approximately -51°C to -1°C (-60°F to 30°F).</t>
  </si>
  <si>
    <t>68307-98-2</t>
  </si>
  <si>
    <t>Tail gas (petroleum), catalytic cracked distillate and catalytic cracked naphtha  fractionation absorber</t>
  </si>
  <si>
    <t>The complex combination of hydrocarbons from the distillation of the products from catalytic cracked distillates and catalytic cracked naphtha.  It consists predominantly of hydrocarbons having carbon numbers in the range of C1 through C4.</t>
  </si>
  <si>
    <t>68307-99-3</t>
  </si>
  <si>
    <t>Tail gas (petroleum), catalytic polymn. naphtha  fractionation stabilizer</t>
  </si>
  <si>
    <t>A complex combination of hydrocarbons from the fractionation stabilization products from polymerization of naphtha.  It consists predominantly of hydrocarbons having carbon numbers in the range of C1 through C4.</t>
  </si>
  <si>
    <t>68308-02-1</t>
  </si>
  <si>
    <t>Tail gas (petroleum), distn., hydrogen sulfide-free</t>
  </si>
  <si>
    <t>The complex combination of hydrocarbons obtained from fractionation of catalytic cracked naphtha.  It consists of hydrocarbons having carbon numbers predominantly in the range of C1 through C4.</t>
  </si>
  <si>
    <t>68952-81-8</t>
  </si>
  <si>
    <t>Tail gas (petroleum), thermal-cracked distillate, gas oil and naphtha absorber</t>
  </si>
  <si>
    <t>A complex combination of hydrocarbons obtained from the separation of thermal-cracked distillates, naphtha, and gas oil.  It consists of predominantly of hydrocarbons having carbon numbers predominantly in the range of C1 through C6.</t>
  </si>
  <si>
    <t>68952-82-9</t>
  </si>
  <si>
    <t>Tail gas (petroleum), thermal cracked hydrocarbon fractionation stabilizer, petroleum coking</t>
  </si>
  <si>
    <t>C1-C4 = 97 to 99.9%; C5-C6 = 0 to 1%;  Butadiene = 0.1 to 2%</t>
  </si>
  <si>
    <t>C1-C4 = 99.9 to 100%; 1,3-Butadiene = 0 to 0.1%</t>
  </si>
  <si>
    <t>C1-C4 = 96.5 to 99.9%; C5-C5 = 0 to 1%; Hydrogen = 0 to 2%; Carbon dioxide = 0 to 0.5%; Butadiene = 0.1 to 2%</t>
  </si>
  <si>
    <t>0.0 - 3</t>
  </si>
  <si>
    <t>C1-C4 = 33 to 77.9%; C5-C6 = 22.1 to 64%; Hydrogen = 0 to 2%; ;Benzene = 0 to 1% (C7 included in C5-C6; C7 = 0 to 1%)</t>
  </si>
  <si>
    <t>0-2</t>
  </si>
  <si>
    <t>C1-C4 = 86 to 99%; C5-C6 = 1 to 5%; Hydrogen = 0 - 5%; Carbon dioxide = 0 - 2%Butadiene = 0 to 2%</t>
  </si>
  <si>
    <t>A complex combination of hydrocarbons obtained from the fractionation stabilization products from isomerized naphtha.  It consists predominantly of hydrocarbons having carbon numbers predominantly in the range of C1 through C4.</t>
  </si>
  <si>
    <t xml:space="preserve">68308-09-8 </t>
  </si>
  <si>
    <t>Tail gas (petroleum), light straight-run naphtha stabilizer, hydrogen sulfide-free</t>
  </si>
  <si>
    <t>A complex combination of hydrocarbons obtained from fractionation stabilization of light straight run naphtha and from which hydrogen sulfide has been removed by amine  treatment.  It consists predominantly of hydrocarbons having carbon numbers predominantly in the range of C1 through C5.</t>
  </si>
  <si>
    <t>68308-10-1</t>
  </si>
  <si>
    <t>Tail gas (petroleum), straight run distillate hydrodesulfurizer, H2S free</t>
  </si>
  <si>
    <t>A complex combination of hydrocarbons obtained from catalytic hydrodesulfurization of straight run distillates and from which hydrogen sulfide has been removed by amine treatment.  It consists predominantly of hydrocarbons having carbon numbers predominantly in the range of C1 through C4.</t>
  </si>
  <si>
    <t>68308-11-2</t>
  </si>
  <si>
    <t>Tail gas (petroleum), propane-propylene alkylation feed prep deethanizer</t>
  </si>
  <si>
    <t>A complex combination of hydrocarbons obtained from the distillation of the reaction products of propane with propylene.  It consists of hydrocarbons having carbon numbers predominantly in the range of C1 through C4.</t>
  </si>
  <si>
    <t>68308-12-3</t>
  </si>
  <si>
    <t>Tail gas (petroleum), vacuum gas oil hydrodesulfurizer, hydrogen sulfide-free</t>
  </si>
  <si>
    <t xml:space="preserve">A complex combination of hydrocarbons obtained from catalytic hydrodesulfurization of vacuum gas oil and from which hydrogen sulfide has been removed by amine treatment.  It consists predominantly of hydrocarbons having carbon numbers predominantly in the range of C1 through C6. </t>
  </si>
  <si>
    <t>68409-99-4</t>
  </si>
  <si>
    <t>Gases (petroleum), catalytic cracked overheads</t>
  </si>
  <si>
    <t>A complex combination of hydrocarbons produced by the distillation of products from the catalytic cracking process.  It consists of hydrocarbons having carbon numbers predominantly in the range of C3 through C5 and boiling in the range of approximately -48°C to 32°C (-54°F to 90°F).</t>
  </si>
  <si>
    <t>68410-63-9</t>
  </si>
  <si>
    <t>Natural gas, dried</t>
  </si>
  <si>
    <t>A complex combination of hydrocarbons separated from natural gas.  It consists of saturated aliphatic hydrocarbons having carbon numbers in the range of C1 through C4, predominantly methane and ethane.</t>
  </si>
  <si>
    <t xml:space="preserve">68475-57-0 </t>
  </si>
  <si>
    <t>Alkanes, C1-2</t>
  </si>
  <si>
    <t>68475-58-1</t>
  </si>
  <si>
    <t>Alkanes, C2-3</t>
  </si>
  <si>
    <t>68475-59-2</t>
  </si>
  <si>
    <t>Alkanes, C3-4</t>
  </si>
  <si>
    <t>68475-60-5</t>
  </si>
  <si>
    <t>Alkanes, C4-5</t>
  </si>
  <si>
    <t>n.a</t>
  </si>
  <si>
    <t>A complex combination of hydrocarbons produced by the distillation of products from a catalytic fractionation process.  It contains predominantly ethane, ethylene, propane, and propylene.</t>
  </si>
  <si>
    <t>68477-71-4</t>
  </si>
  <si>
    <t>Gases (petroleum), catalytic-cracked gas oil depropanizer bottoms, C4-rich acid-free</t>
  </si>
  <si>
    <t>Hydrocarbons, C3-5, polymn. unit feed</t>
  </si>
  <si>
    <t>A complex combination of hydrocarbons obtained from fractionation stabilization of light straight run naphtha and from which hydrogen sulfide has been removed by amine treatment.  It consists predominantly of hydrocarbons having carbon numbers predominantly in the range of C1 through C5.</t>
  </si>
  <si>
    <t>Waste gases, vent gas,  C1-6</t>
  </si>
  <si>
    <t>A complex combination of hydrocarbons produced by the distillation of products from a catalytic cracking process.  It consists of aliphatic hydrocarbons having carbon numbers in the range of C1 through C6, predominantly C1 through C5.</t>
  </si>
  <si>
    <t>A complex combination of hydrocarbons obtained from the fractionation stabilization of  catalytic polymerized naphtha.  It consists of aliphatic hydrocarbons having carbon numbers in the range of C2 through C6, predominantly C2 through C4.</t>
  </si>
  <si>
    <t>68477-79-2</t>
  </si>
  <si>
    <t>Gases (petroleum), catalytic reformer, C1-4-rich</t>
  </si>
  <si>
    <t xml:space="preserve">A complex combination of hydrocarbons produced by distillation of products from a catalytic reforming process.  It consists of hydrocarbons having carbon numbers in the range of C1 through C6, predominantly C1 through C4. </t>
  </si>
  <si>
    <t>68477-83-8</t>
  </si>
  <si>
    <t>Gases (petroleum), C3-5 olefinic-paraffinic alkylation feed</t>
  </si>
  <si>
    <t>A complex combination of olefinic and paraffinic hydrocarbons having carbon numbers in the range of C3 through C5 which are used as alkylation feed.  Ambient temperatures normally exceed the critical temperature of these combinations.</t>
  </si>
  <si>
    <t>68477-85-0</t>
  </si>
  <si>
    <t>Gases (petroleum), C4-rich</t>
  </si>
  <si>
    <t>A complex combination of hydrocarbons produced by distillation of products from a catalytic fractionation process.  It consists of aliphatic hydrocarbons having carbon numbers in the range of C3 through C5, predominantly C4.</t>
  </si>
  <si>
    <t>68477-86-1</t>
  </si>
  <si>
    <t>Gases (petroleum), deethanizer overheads</t>
  </si>
  <si>
    <t>A complex combination of hydrocarbons produced from distillation of the gas and gasoline fractions from the catalytic cracking process.  It contains predominantly ethane and ethylene.</t>
  </si>
  <si>
    <t>68477-87-2</t>
  </si>
  <si>
    <t>Gases (petroleum), deisobutanizer tower overheads</t>
  </si>
  <si>
    <t>A complex combination of hydrocarbons produced by the atmospheric distillation of a butane-butylene stream.  It consists of aliphatic hydrocarbons having carbon numbers predominantly in the range of C3 through C4.</t>
  </si>
  <si>
    <t>68477-88-3</t>
  </si>
  <si>
    <t>Gases (petroleum), deethanizer overheads,  C3-rich</t>
  </si>
  <si>
    <t>A complex combination of hydrocarbons produced by distillation of products from the propylene purification unit.  It consists of aliphatic hydrocarbons having carbon numbers in the range of C1 through C3, predominantly C3.</t>
  </si>
  <si>
    <t>68477-90-7</t>
  </si>
  <si>
    <t>Gases (petroleum), depropanizer dry,  propene-rich</t>
  </si>
  <si>
    <t>A complex combination of hydrocarbons produced by the distillation of products from the gas and gasoline fractions of a catalytic cracking process.  It consists predominantly of propylene with some ethane and propane.</t>
  </si>
  <si>
    <t>68477-91-8</t>
  </si>
  <si>
    <t>Gases (petroleum), depropanizer overheads</t>
  </si>
  <si>
    <t>A complex combination of hydrocarbons produced by distillation of products from the gas and gasoline fractions of a catalytic cracking process.  It consists of aliphatic hydrocarbons having carbon numbers predominantly in the range of C2 through C4.</t>
  </si>
  <si>
    <t>68477-94-1</t>
  </si>
  <si>
    <t>Gases (petroleum), gas recovery plant depropanizer overheads</t>
  </si>
  <si>
    <t>A complex combination of hydrocarbons obtained by fractionation of miscellaneous hydrocarbon streams.  It consists predominantly of hydrocarbons having carbon numbers in the range of C1 through C4, predominantly propane.</t>
  </si>
  <si>
    <t>68478-19-3</t>
  </si>
  <si>
    <t>Residual oils (petroleum), propene purifn. splitter</t>
  </si>
  <si>
    <t>A complex residuum from the propene purification unit.  It consists of aliphatic hydrocarbons having carbon numbers predominantly in the range of C3 through C4.</t>
  </si>
  <si>
    <t>68478-24-0</t>
  </si>
  <si>
    <t>Tail gas (petroleum), catalytic cracker, catalytic reformer, and hydrodesulfurizer combined fractionater</t>
  </si>
  <si>
    <t>A complex combination of hydrocarbons obtained from the fractionation of products from catalytic cracking, catalytic reforming, and hydrodesulfurizing processes treated to remove acidic impurities.  It consists predominantly of hydrocarbons having carbon numbers predominantly in the range of C1 through C5.</t>
  </si>
  <si>
    <t>68478-26-2</t>
  </si>
  <si>
    <t>Tail gas (petroleum), catalytic reformed naphtha fractionation stabilizer</t>
  </si>
  <si>
    <t>A complex combination of hydrocarbons obtained from the fractionation stabilization of catalytic reformed naphtha.  It consists predominantly of hydrocarbons having carbon numbers predominantly in the range of C1 through C4.</t>
  </si>
  <si>
    <t>68478-32-0</t>
  </si>
  <si>
    <t>Tail gas (petroleum), saturate gas plant mixed stream, C4-rich</t>
  </si>
  <si>
    <t>A complex combination of hydrocarbons obtained from the fractionation stabilization of straight-run naphtha, distillation tail gas and catalytic reformed naphtha stabilizer tail gas.  It consists of hydrocarbons having carbon numbers in the range of C3 through C6, predominantly butane and isobutane.</t>
  </si>
  <si>
    <t>68478-33-1</t>
  </si>
  <si>
    <t>Tail gas (petroleum), saturate gas recovery plant, C1-2-rich</t>
  </si>
  <si>
    <t>A complex combination of hydrocarbons obtained from fractionation of distillate tail gas, straight-run naphtha, and catalytic reformed naphtha stabilizer tail gas.  It consists predominantly of hydrocarbons having carbon numbers in the range of C1 through C5, predominantly methane and ethane.</t>
  </si>
  <si>
    <t>68478-34-2</t>
  </si>
  <si>
    <t>Tail gas (petroleum), vacuum residues thermal cracker</t>
  </si>
  <si>
    <t>A complex combination of hydrocarbons obtained from the thermal cracking of vacuum residues.  It consists of hydrocarbons having carbon numbers predominantly in the range of C1 through C5.</t>
  </si>
  <si>
    <t>68512-91-4</t>
  </si>
  <si>
    <t>Hydrocarbons, C3-4-rich, petroleum distillate</t>
  </si>
  <si>
    <t>A complex combination of hydrocarbons produced by distillation and condensation of crude oil.  It consists of hydrocarbons having carbon numbers in the range of C3 through C5, predominantly C3 through C4.</t>
  </si>
  <si>
    <t>68513-12-2</t>
  </si>
  <si>
    <t>Fuel gases, saturate gas unit fractionater-absorber overheads</t>
  </si>
  <si>
    <t>A complex combination produced by the fractionation and absorption of products of the saturate gas unit.  It consists of hydrogen and saturated aliphatic hydrocarbons having carbon numbers predominantly in the range of C1 through C4.</t>
  </si>
  <si>
    <t>68513-15-5</t>
  </si>
  <si>
    <t>Gases (petroleum), full-range straight-run naphtha dehexanizer off</t>
  </si>
  <si>
    <t xml:space="preserve">A complex combination of hydrocarbons obtained by the fractionation of the full-range straight-run naphtha.  It consists of hydrocarbons having carbon numbers predominantly in the range of C2 through C6. </t>
  </si>
  <si>
    <t>68513-17-7</t>
  </si>
  <si>
    <t>Gases (petroleum), light straight-run naphtha stabilizer off</t>
  </si>
  <si>
    <t>A complex combination of hydrocarbons obtained by the stabilization of light straight-run naphtha.  It consists of saturated aliphatic hydrocarbons having carbon numbers predominantly in the range of C2 through C6.</t>
  </si>
  <si>
    <t>68513-65-5</t>
  </si>
  <si>
    <t>Butane, branched and linear</t>
  </si>
  <si>
    <t>68513-66-6</t>
  </si>
  <si>
    <t>Residues (petroleum), alkylation splitter, C4-rich</t>
  </si>
  <si>
    <t>A complex residuum from the distillation of streams from various refinery operations. It consists of hydrocarbons having carbon numbers in the range of C4 through C5, predominantly butane and boiling in the range of approximately -11.7°C to 27.8°C (11°F to 82°F).</t>
  </si>
  <si>
    <t>68514-31-8</t>
  </si>
  <si>
    <t>Hydrocarbons, C1-4</t>
  </si>
  <si>
    <t>A complex combination of hydrocarbons produced by thermal cracking and absorber operations and by distillation of crude oil.  It consists of hydrocarbons having carbon numbers predominantly in the range of C1 through C4 and boiling in the range of approximately -164°C to - 5°C (-263°F to 31°F).</t>
  </si>
  <si>
    <t>68514-36-3</t>
  </si>
  <si>
    <t>Hydrocarbons, C1-4, sweetened</t>
  </si>
  <si>
    <t>A complex combination of hydrocarbons obtained by subjecting hydrocarbon gases to a sweetening process to convert mercaptans or to remove acidic impurities.  It consists of hydrocarbons having carbon numbers predominantly in the range of C1 through C4 and boiling in the range of approximately -164° C to -0.5°C (-263°F to 31°F).</t>
  </si>
  <si>
    <t>68527-16-2</t>
  </si>
  <si>
    <t>Hydrocarbons, C1-3</t>
  </si>
  <si>
    <t>A complex combination of hydrocarbons having carbon numbers predominantly in the range of C1 through C3 and boiling in the range of approximately -164°C to -42°C (-263°F to -44° F).</t>
  </si>
  <si>
    <t>68527-19-5</t>
  </si>
  <si>
    <t>Hydrocarbons, C1-4, debutanizer fraction</t>
  </si>
  <si>
    <t>A complex combination of hydrocarbons collected from various processes.  It consists predominantly of saturated aliphatic hydrocarbons having carbon numbers predominantly in the range of C3 to C5 and boiling in the range of approximately -48°C to 38°C (-54°F to 100°F).</t>
  </si>
  <si>
    <t>68476-85-7</t>
  </si>
  <si>
    <t>Petroleum gases, liquefied</t>
  </si>
  <si>
    <t>A complex combination of hydrocarbons produced by the distillation of crude oil.  It consists of hydrocarbons having carbon numbers predominantly in the range of C3 through C7 and boiling in the range of approximately -40°C to 80°C (-40°F to 176°F).</t>
  </si>
  <si>
    <t>68476-86-8</t>
  </si>
  <si>
    <t>Petroleum gases, liquefied, sweetened</t>
  </si>
  <si>
    <t>A complex combination of hydrocarbons obtained by subjecting liquefied petroleum gas mix to a sweetening process to convert mercaptans or to remove acidic impurities.  It consists of hydrocarbons having carbon numbers predominantly in the range of C3 through C7 and boiling in the range of approximately -40°C to 80°C (-40°F to 176°F).</t>
  </si>
  <si>
    <t>68477-25-8</t>
  </si>
  <si>
    <t>A complex combination of hydrocarbons produced by the distillation of products from the vacuum unit.  It consists of saturated hydrocarbons having carbon numbers in the range of C1 through C6.</t>
  </si>
  <si>
    <t>68477-33-8</t>
  </si>
  <si>
    <t>Gases (petroleum), C3-4, isobutane-rich</t>
  </si>
  <si>
    <t>A complex combination of hydrocarbons from the distillation of saturated and unsaturated hydrocarbons usually ranging in carbon numbers from C3 through C6, predominantly butane and isobutane.  It consists of saturated and unsaturated hydrocarbons having carbon numbers in the range of C3 through C4, predominantly isobutane.</t>
  </si>
  <si>
    <t>68477-42-9</t>
  </si>
  <si>
    <t>Gases (petroleum), extractive, C3-5, butene-isobutylene-rich</t>
  </si>
  <si>
    <t>A complex combination of hydrocarbons obtained from extractive distillation of saturated and unsaturated aliphatic hydrocarbons usually ranging in carbon numbers from C3 through C5, predominantly C4.  It consists of saturated and unsaturated hydrocarbons having carbon numbers predominantly in the range of C3 through C5, predominantly butenes and isobutylene.</t>
  </si>
  <si>
    <t>68477-69-0</t>
  </si>
  <si>
    <t>Gases (petroleum), butane splitter overheads</t>
  </si>
  <si>
    <t>A complex combination of hydrocarbons obtained from the distillation of the butane stream.  It consists of aliphatic hydrocarbons having carbon numbers predominantly in the range of C3 through C4.</t>
  </si>
  <si>
    <t>68477-70-3</t>
  </si>
  <si>
    <t>Gases (petroleum), C2-3</t>
  </si>
  <si>
    <t>68308-03-2</t>
  </si>
  <si>
    <t>Tail gas (petroleum), gas oil catalytic cracking absorber</t>
  </si>
  <si>
    <t>A complex combination of hydrocarbons obtained from the distillation of products from the catalytic cracking of gas oil.  It consists predominantly of hydrocarbons having carbon numbers predominantly in the range of C1 through C5.</t>
  </si>
  <si>
    <t>68308-04-3</t>
  </si>
  <si>
    <t>Tail gas (petroleum), gas recovery plant</t>
  </si>
  <si>
    <t>A complex combination of hydrocarbons from the distillation of products from miscellaneous hydrocarbon streams.  It consists predominantly of hydrocarbons having carbon numbers predominantly in the range of C1 through C5.</t>
  </si>
  <si>
    <t>68308-05-4</t>
  </si>
  <si>
    <t>Tail gas (petroleum), gas recovery plant deethanizer</t>
  </si>
  <si>
    <t>A complex combination of hydrocarbons from the distillation of products from miscellaneous hydrocarbon streams.  It consists of hydrocarbon having carbon numbers predominantly in the range of C1 through C4.</t>
  </si>
  <si>
    <t>68308-06-5</t>
  </si>
  <si>
    <t>Tail gas (petroleum), hydrodesulfurized distillate and hydrodesulfurized naphtha fractionator, acid-free</t>
  </si>
  <si>
    <t>A complex combination of hydrocarbons obtained from fractionation of hydrodesulfurized naphtha and distillate hydrocarbon streams and treated to remove acidic impurities.  It consists predominantly of hydrocarbons having carbon numbers predominantly in the range of C1 through C5.</t>
  </si>
  <si>
    <t>68308-08-7</t>
  </si>
  <si>
    <t>Tail gas (petroleum), isomerized naphtha fractionation stabilizer</t>
  </si>
  <si>
    <r>
      <t>Maximum</t>
    </r>
    <r>
      <rPr>
        <vertAlign val="superscript"/>
        <sz val="10"/>
        <rFont val="Times New Roman"/>
        <family val="1"/>
      </rPr>
      <t>[2]</t>
    </r>
  </si>
  <si>
    <t>12,658 </t>
  </si>
  <si>
    <t xml:space="preserve">68308-05-4 </t>
  </si>
  <si>
    <t>&gt;100</t>
  </si>
  <si>
    <t>Contains up to 0.5% 1-3-butadiene</t>
  </si>
  <si>
    <t>Contains up to 0.5% benzene and up to 1% 1,3-butadiene</t>
  </si>
  <si>
    <t>Contains up to 2% 1-3-butadiene</t>
  </si>
  <si>
    <t>10,753 </t>
  </si>
  <si>
    <t>3, 682</t>
  </si>
  <si>
    <t>430,000 </t>
  </si>
  <si>
    <t>860,000 </t>
  </si>
  <si>
    <t>215,000 </t>
  </si>
  <si>
    <r>
      <t xml:space="preserve">      constituents tested; consequently this is not a true LC</t>
    </r>
    <r>
      <rPr>
        <vertAlign val="subscript"/>
        <sz val="10"/>
        <rFont val="Times New Roman"/>
        <family val="1"/>
      </rPr>
      <t>50</t>
    </r>
    <r>
      <rPr>
        <sz val="10"/>
        <rFont val="Times New Roman"/>
        <family val="1"/>
      </rPr>
      <t xml:space="preserve"> value range, but rather the range for the highest concentrations tested in a standard LC</t>
    </r>
    <r>
      <rPr>
        <vertAlign val="subscript"/>
        <sz val="10"/>
        <rFont val="Times New Roman"/>
        <family val="1"/>
      </rPr>
      <t>50</t>
    </r>
    <r>
      <rPr>
        <sz val="10"/>
        <rFont val="Times New Roman"/>
        <family val="1"/>
      </rPr>
      <t xml:space="preserve"> assay;  </t>
    </r>
  </si>
  <si>
    <t>A complex combination of hydrocarbons obtained from fractionation of catalytic cracked gas oil hydrocarbon stream and treated to remove hydrogen sulfide and other acidic components.  It consists of hydrocarbons having carbon numbers in the range of C3 through C5, predominantly C4.</t>
  </si>
  <si>
    <t>68477-72-5</t>
  </si>
  <si>
    <t>Gases (petroleum), catalytic-cracked naphtha debutanizer bottoms, C3-5-rich</t>
  </si>
  <si>
    <t>A complex combination of hydrocarbons obtained from the stabilization of catalytic cracked naphtha.  It consists of aliphatic hydrocarbons having carbon numbers predominantly in the range of C3 through C5.</t>
  </si>
  <si>
    <t>68477-73-6</t>
  </si>
  <si>
    <t xml:space="preserve">Gases (petroleum), catalytic cracked naphtha depropanizer overhead, C3-rich acid-free </t>
  </si>
  <si>
    <t>A complex combination of hydrocarbons obtained from fractionation of catalytic cracked hydrocarbons and treated to remove acidic impurities.  It consists of hydrocarbons having carbon numbers in the range of C2 through C4, predominantly C3.</t>
  </si>
  <si>
    <t>68477-74-7</t>
  </si>
  <si>
    <t>Gases (petroleum), catalytic cracker</t>
  </si>
  <si>
    <t>A complex combination of hydrocarbons produced by the distillation of the products from a catalytic cracking process.  It consists predominantly of aliphatic hydrocarbons having carbon numbers predominantly in the range of C1 through C6.</t>
  </si>
  <si>
    <t>68477-75-8</t>
  </si>
  <si>
    <t>Gases (petroleum), catalytic cracker, C1-5-rich</t>
  </si>
  <si>
    <t xml:space="preserve">68477-76-9 </t>
  </si>
  <si>
    <t>Gases (petroleum), catalytic polymd. naphtha stabilizer overhead, C2-4-rich</t>
  </si>
  <si>
    <t>0 - 1</t>
  </si>
  <si>
    <t>(%)</t>
  </si>
  <si>
    <t>5 - 10</t>
  </si>
  <si>
    <t>0 - 2</t>
  </si>
  <si>
    <t>0 - 3</t>
  </si>
  <si>
    <t>0 - 0.5</t>
  </si>
  <si>
    <t>n.a.</t>
  </si>
  <si>
    <t>Composition of Petrolem Gases (Wt.%)</t>
  </si>
  <si>
    <t>Endpoint Ranges</t>
  </si>
  <si>
    <t>(ppm)</t>
  </si>
  <si>
    <r>
      <t>Acute LC</t>
    </r>
    <r>
      <rPr>
        <b/>
        <vertAlign val="subscript"/>
        <sz val="10"/>
        <rFont val="Times New Roman"/>
        <family val="1"/>
      </rPr>
      <t>50</t>
    </r>
  </si>
  <si>
    <r>
      <t>Repeated-Dose</t>
    </r>
    <r>
      <rPr>
        <b/>
        <vertAlign val="superscript"/>
        <sz val="10"/>
        <rFont val="Times New Roman"/>
        <family val="1"/>
      </rPr>
      <t>[1]</t>
    </r>
  </si>
  <si>
    <t>In vitro Genotoxicity</t>
  </si>
  <si>
    <r>
      <t xml:space="preserve">In vivo </t>
    </r>
    <r>
      <rPr>
        <b/>
        <sz val="9"/>
        <rFont val="Times New Roman"/>
        <family val="1"/>
      </rPr>
      <t>Genotoxicity</t>
    </r>
  </si>
  <si>
    <r>
      <t>Developmental Toxicity</t>
    </r>
    <r>
      <rPr>
        <b/>
        <vertAlign val="superscript"/>
        <sz val="9"/>
        <rFont val="Times New Roman"/>
        <family val="1"/>
      </rPr>
      <t>1</t>
    </r>
  </si>
  <si>
    <t>Reproductive Toxicity1</t>
  </si>
  <si>
    <t>Minimum</t>
  </si>
  <si>
    <t>Maximum</t>
  </si>
  <si>
    <t>C1-C4 = 79 to  99%; Hydrogen = 1 to 20%; Nitrogen = 0 to 1%</t>
  </si>
  <si>
    <t>C1-C4 = 100%</t>
  </si>
  <si>
    <t>C5-C6 = 100%</t>
  </si>
  <si>
    <t>Butadiene LOAEL = 8,000 ppm</t>
  </si>
  <si>
    <r>
      <t xml:space="preserve">Benzene LOAEL </t>
    </r>
    <r>
      <rPr>
        <b/>
        <u val="single"/>
        <sz val="10"/>
        <rFont val="Arial"/>
        <family val="2"/>
      </rPr>
      <t>&lt;</t>
    </r>
    <r>
      <rPr>
        <b/>
        <sz val="10"/>
        <rFont val="Arial"/>
        <family val="2"/>
      </rPr>
      <t xml:space="preserve"> 10 ppm</t>
    </r>
  </si>
  <si>
    <t>C1 - C4  Hydrocarbon Fraction        LOAEL = 2,500 ppm  (2-butene)</t>
  </si>
  <si>
    <t>C5 - C6  Hydrocarbon Fraction                            LOAEL = 6625 ppm  (light naphthas)</t>
  </si>
  <si>
    <r>
      <t xml:space="preserve">In Vivo </t>
    </r>
    <r>
      <rPr>
        <b/>
        <sz val="10"/>
        <rFont val="Arial"/>
        <family val="2"/>
      </rPr>
      <t xml:space="preserve"> (ppm)</t>
    </r>
  </si>
  <si>
    <r>
      <t>In Vitro</t>
    </r>
    <r>
      <rPr>
        <b/>
        <sz val="10"/>
        <rFont val="Arial"/>
        <family val="2"/>
      </rPr>
      <t xml:space="preserve">                       (ppm)</t>
    </r>
  </si>
  <si>
    <t>bacterial</t>
  </si>
  <si>
    <t>Chrom. Ab.</t>
  </si>
  <si>
    <r>
      <t xml:space="preserve">Benzene (bacterial - pos; nonbacterial - pos; </t>
    </r>
    <r>
      <rPr>
        <b/>
        <i/>
        <sz val="10"/>
        <rFont val="Arial"/>
        <family val="2"/>
      </rPr>
      <t>in vivo</t>
    </r>
    <r>
      <rPr>
        <b/>
        <sz val="10"/>
        <rFont val="Arial"/>
        <family val="2"/>
      </rPr>
      <t xml:space="preserve"> - pos)</t>
    </r>
  </si>
  <si>
    <r>
      <t xml:space="preserve">Butadiene (bacterial - pos; nonbacterial - pos;     </t>
    </r>
    <r>
      <rPr>
        <b/>
        <i/>
        <sz val="10"/>
        <rFont val="Arial"/>
        <family val="2"/>
      </rPr>
      <t>in vivo</t>
    </r>
    <r>
      <rPr>
        <b/>
        <sz val="10"/>
        <rFont val="Arial"/>
        <family val="2"/>
      </rPr>
      <t xml:space="preserve"> - pos)</t>
    </r>
  </si>
  <si>
    <t xml:space="preserve">15 - 30 </t>
  </si>
  <si>
    <t>0.1 - 3</t>
  </si>
  <si>
    <t>A complex combination of hydrocarbons obtained from the fractionation stabilization of thermal cracked hydrocarbons from petroleum coking process.  It consists of hydrocarbons having carbon numbers predominantly in the range of C1 through C6.</t>
  </si>
  <si>
    <t>68955-28-2</t>
  </si>
  <si>
    <t>Gases (petroleum), light steam-cracked, butadiene conc.</t>
  </si>
  <si>
    <t xml:space="preserve">A complex combination of hydrocarbons produced from distillation of products from a thermal cracking process.  It consists of hydrocarbons having carbon number predominantly of C4. </t>
  </si>
  <si>
    <t>68955-34-0</t>
  </si>
  <si>
    <t>Gases (petroleum), straight-run naphtha catalytic reformer stabilizer overhead</t>
  </si>
  <si>
    <t>A complex combination of hydrocarbons obtained from catalytic reforming of straight-run naphtha and the fractionation of total effluent.  It consists of saturated aliphatic hydrocarbons having carbon numbers predominantly in the range of C2.</t>
  </si>
  <si>
    <t>68956-54-7</t>
  </si>
  <si>
    <t>Hydrocarbons, C4-unsatd.</t>
  </si>
  <si>
    <t>71329-37-8</t>
  </si>
  <si>
    <t>Residues (petroleum), catalytic cracking depropanizer, C4-rich</t>
  </si>
  <si>
    <t>A complex residuum from the stabilization of catalytic cracked naphtha hydrocarbon streams.  It consists predominantly of hydrocarbons having carbon numbers predominantly in the range of C3 through C5, primarily C4.</t>
  </si>
  <si>
    <t>71808-30-5</t>
  </si>
  <si>
    <t>Tail gas (petroleum), thermal cracking absorber</t>
  </si>
  <si>
    <t>A complex combination of hydrocarbons obtained from the separation of thermal cracked naphtha, distillates, and gas oil hydrocarbons.  It consists of hydrocarbons having carbon numbers predominantly in the range of C1 through C5.</t>
  </si>
  <si>
    <t>C1-C4 = 69.5 to 96.8%; C5-C6 = 2.5 to 23%; Hydrogen = 0.5 to 5%; Nitrogen = 0.1 to 0.5%; Butadiene = 0.1 to 2%</t>
  </si>
  <si>
    <t>0.5-5</t>
  </si>
  <si>
    <t>0.1-0.5</t>
  </si>
  <si>
    <t>C1-C4 = 56 to 91.4%; C5-C6 = 8.5 to 40%; Butadiene = 0.1 to 4%</t>
  </si>
  <si>
    <t>C1-C4 = 99 to 100%;  Butadiene = 0 to 1%</t>
  </si>
  <si>
    <t>C1-C4 = 93 to 99.9%; C5-C6 = 0 to 2%; Carbon dioxide = 0 to 1%; Butadiene = 0.1 to 4%</t>
  </si>
  <si>
    <t>C1-C4 = 68 to 85%; C5-C6 = 0 to 2%; Butadiene = 15 to 30%</t>
  </si>
  <si>
    <t>C1-C4 = 55 to 92.3%; C5-C6 =7.6  to 40%; Carbon dioxide = 0 to 1%; Butadiene = 0.1 to 4%</t>
  </si>
  <si>
    <t>C1-C4 = 55 to 90.9%; C5-C6 =8.5  to 38%; Hydrogen = 0.5 to 5%; Nitrogen = 0.1 to 0.5%; Carbon dioxide = 0 - 1%; Butadiene = 0 to 0.5%</t>
  </si>
  <si>
    <t>C1-C4 = 94 to 99.9%; C5-C6 = 0 to 2%; Butadiene = 0.1 to 4%</t>
  </si>
  <si>
    <t>C1-C4 = 85 to 99%; Hydrogen = 1 to 15%</t>
  </si>
  <si>
    <t>1-15</t>
  </si>
  <si>
    <t>1-10</t>
  </si>
  <si>
    <t>C1-C4 = 58 to 93.3%; C5-C6 = 6.7 to 42%</t>
  </si>
  <si>
    <t>C1-C4 = 58 to 93.3%; C5-C6 = 6.7 to42 %</t>
  </si>
  <si>
    <t>C1-C4 = 88 to 99%; C5-C6 = 0 to 2%; Hydrogen = 1 to 10%</t>
  </si>
  <si>
    <t>C1-C4 = 98 to 100%; C5-C6 =0  to 2%</t>
  </si>
  <si>
    <t>C1-C4 = 94.9 to 100%; C5-C6 = 0 to 2%; Hydrogen = 0 to 3%; Butadiene = 0 to 0.1%</t>
  </si>
  <si>
    <t>C1-C4 = 38 to 60%; C5-C6 = 0 to 2%; Butadiene = 40 to 60%</t>
  </si>
  <si>
    <t>C1-C4 = 55 to 91.4%; C5-C6 = 8.1 to 40%; Butadiene = 0.5 to 5%</t>
  </si>
  <si>
    <t>CAS Number</t>
  </si>
  <si>
    <t>C1-C4 = 65 to 93%; C5-C6 = 7 to 31%; Hydrogen = 0 to 3%; Carbon dioxide = 0 to 1%; Butadiene = 0.5 to 4%</t>
  </si>
  <si>
    <t>68476-40-4</t>
  </si>
  <si>
    <t>Hydrocarbons, C3-4</t>
  </si>
  <si>
    <t>68476-42-6</t>
  </si>
  <si>
    <t>Hydrocarbons, C4-5</t>
  </si>
  <si>
    <t>68476-44-8</t>
  </si>
  <si>
    <t>Hydrocarbons, C4 and higher</t>
  </si>
  <si>
    <t>68476-49-3</t>
  </si>
  <si>
    <t>Hydrocarbons, C2-4, C3-rich</t>
  </si>
  <si>
    <t>68476-54-0</t>
  </si>
  <si>
    <t>C1-C4 =  58.5 to 88.4%; C5-C6 = 11.6 to 39.5%; Butadiene = 0 to 2%</t>
  </si>
  <si>
    <t>C1-C4 = 74 to 98.5%; C5-C6 = 1.5 to 25.5%; Butadiene = 0 - 0.5%</t>
  </si>
  <si>
    <t>C1-C4 = 93 to 100%; Hydrogen = 0 to 5%; Carbon dioxide = 0 to 2%</t>
  </si>
  <si>
    <t>0 - 5</t>
  </si>
  <si>
    <t>C1-C4 = 94 to 100%, C5-C6 = 0 to 5%; Butadiene = 0 - 1%</t>
  </si>
  <si>
    <t>C1-C4 = 95 to 100%; Hydrogen = 0 to 5%</t>
  </si>
  <si>
    <t>C1-C4 = 94.5 to 100%; Hydrogen = 0 to 5%; Butadiene = 0 to 0.5%</t>
  </si>
  <si>
    <t>0-5</t>
  </si>
  <si>
    <t>C1-C4 = 95 to 99.5%; C5-C6 = 0.5 to 5%</t>
  </si>
  <si>
    <t>C1-C4 = 67.9 to 93.3%; C5-C6 = 6.7 to 28%; Hydrogen = 0 to 3%; Carbon dioxide = 0 to 1%; Butadiene = 0 to 0.1%</t>
  </si>
  <si>
    <t>0-3</t>
  </si>
  <si>
    <t>0-1</t>
  </si>
  <si>
    <t>C1-C4 = 91.9 to 99.5%; C5-C6 = 0.5 to 5%; Hydrogen = 0 to 3%; Butadiene = 0 to 0.1</t>
  </si>
  <si>
    <t>C1-C4 = 75.5 to 93.5%; C5-C6 = 1.5 to 4.5%; Hydrogen = 5 to 20%</t>
  </si>
  <si>
    <t>5-20</t>
  </si>
  <si>
    <t>C1-C4 = 67 to 89.9%; C5-C6 = 0.1 to 3%; Hydrogen  = 10 to 30%</t>
  </si>
  <si>
    <t>10-30</t>
  </si>
  <si>
    <t>C1-C4 = 97.5 to 100%; C5-C6 = 0 to 2%; Butadiene = 0 to 0.5%</t>
  </si>
  <si>
    <t>C1-C4 = 97 to 99.9%; Butadiene = 0.1 to 3%</t>
  </si>
  <si>
    <t>C1-C4 = 95 to 99.9%; C5-C6 = 0 to 2%; Butadiene = 0.1 to 3%</t>
  </si>
  <si>
    <t>68602-83-5</t>
  </si>
  <si>
    <t>Gases (petroleum), C1-5, wet</t>
  </si>
  <si>
    <t>A complex combination of hydrocarbons produced by the distillation of crude oil and/or  the cracking of tower gas oil.  It consists of hydrocarbons having carbon numbers predominantly in the range of C1 through C5.</t>
  </si>
  <si>
    <t>68606-24-6</t>
  </si>
  <si>
    <t>Hydrocarbons, C4, butene concentrator by-product</t>
  </si>
  <si>
    <t>A complex combination of hydrocarbons obtained in the production of butene concentrate.  It consists of hydrocarbons having carbon numbers predominantly in the range of C3 through C5.</t>
  </si>
  <si>
    <t>68606-25-7</t>
  </si>
  <si>
    <t>Hydrocarbons, C2-4</t>
  </si>
  <si>
    <t>68606-26-8</t>
  </si>
  <si>
    <t>Hydrocarbons, C3</t>
  </si>
  <si>
    <t>68606-27-9</t>
  </si>
  <si>
    <t>Gases (petroleum), alkylation feed</t>
  </si>
  <si>
    <t>A complex combination of hydrocarbons produced by the catalytic cracking of gas oil.  It consists of hydrocarbons having carbon numbers predominantly in the range of C3 through C4.</t>
  </si>
  <si>
    <t>68606-34-8</t>
  </si>
  <si>
    <t>Gases (petroleum), depropanizer bottoms fractionation off</t>
  </si>
  <si>
    <t xml:space="preserve">A complex combination of hydrocarbons obtained from the fractionation of depropanizer bottoms.  It consists predominantly of butane, isobutane and butadiene. </t>
  </si>
  <si>
    <t>68783-61-9</t>
  </si>
  <si>
    <t>Fuel gases, refinery, sweetened</t>
  </si>
  <si>
    <t>A complex combination obtained by subjecting refinery fuel gases to a sweetening process to convert mercaptans or to remove acidic impurities.   It consists predominantly of hydrocarbons having carbon numbers predominantly in the range of C1 through C5 and boiling in the range of approximately -73°C to 50°C (-100°F to 122°F).</t>
  </si>
  <si>
    <t>68783-64-2</t>
  </si>
  <si>
    <t>Gases (petroleum), catalytic cracking</t>
  </si>
  <si>
    <t>A complex combination of hydrocarbons produced by the distillation of the products from a catalytic cracking process.  It consists predominantly of hydrocarbons having carbon numbers predominantly in the range of C3 through C5.</t>
  </si>
  <si>
    <t>68783-65-3</t>
  </si>
  <si>
    <t>Gases (petroleum), C2-4, sweetened</t>
  </si>
  <si>
    <t>A complex combination of hydrocarbons obtained by subjecting a petroleum distillate to a sweetening process to convert mercaptans or to remove acidic impurities. It consists predominantly of saturated and unsaturated hydrocarbons having carbon numbers predominantly in the range of C2 through C4 and boiling in the range of approximately -51°C to -34°C (-60°F to -30°F).</t>
  </si>
  <si>
    <t>68918-98-9</t>
  </si>
  <si>
    <t>Fuel gases, refinery, hydrogen sulfide-free</t>
  </si>
  <si>
    <t>A complex combination of light gases consisting of hydrocarbons having carbon numbers predominantly in the range of C1 through C3.  Produced from the fractionation and subsequent scrubbing of hydrotreating units.</t>
  </si>
  <si>
    <t>68918-99-0</t>
  </si>
  <si>
    <t>Gases (petroleum), crude oil fractionation off</t>
  </si>
  <si>
    <t>A complex combination of hydrocarbons produced by the fractionation of crude oil.  It consists of saturated aliphatic hydrocarbons having carbon numbers predominantly in the range of C1 through C5.</t>
  </si>
  <si>
    <t>68919-00-6</t>
  </si>
  <si>
    <t>Gas (petroleum), dehexanizer off</t>
  </si>
  <si>
    <t>A complex combination of hydrocarbons obtained by the fractionation of combined naphtha streams.  It consists of saturated aliphatic hydrocarbons having carbon numbers predominantly in the range of C1 through C5.</t>
  </si>
  <si>
    <t>68919-05-1</t>
  </si>
  <si>
    <t>Gases (petroleum), light straight run gasoline fractionation stabilizer off</t>
  </si>
  <si>
    <t>A complex combination of hydrocarbons obtained by the fractionation of light straight-run gasoline. It consists of saturated aliphatic hydrocarbons having carbon numbers predominantly in the range of C1 through C5.</t>
  </si>
  <si>
    <t>68919-06-2</t>
  </si>
  <si>
    <t>Gases (petroleum), naphtha unifiner desulfurization stripper off</t>
  </si>
  <si>
    <t>A complex combination of hydrocarbons produced by a naphtha unifiner desulfurization process and stripped from the naphtha product.  It consists of saturated aliphatic hydrocarbons having carbon numbers predominantly in the range of C1 through C4.</t>
  </si>
  <si>
    <t>68919-10-8</t>
  </si>
  <si>
    <t>Gases (petroleum), straight-run stabilizer off</t>
  </si>
  <si>
    <t>A complex combination of hydrocarbons obtained from the fractionation of the liquid from the first tower used in the distillation of crude oil.  It consists of saturated aliphatic hydrocarbons having carbon numbers predominantly in the range of C1 through C4.</t>
  </si>
  <si>
    <t>68919-16-4</t>
  </si>
  <si>
    <t>Hydrocarbons, C3-6, catalytic alkylation by-products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</si>
</sst>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dddd\,\ mmmm\ dd\,\ yyyy"/>
    <numFmt numFmtId="170" formatCode="[$-409]d\-mmm\-yy;@"/>
    <numFmt numFmtId="171" formatCode="0.000"/>
    <numFmt numFmtId="172" formatCode="#,##0.000"/>
    <numFmt numFmtId="173" formatCode="#,##0.0000"/>
  </numFmts>
  <fonts count="62">
    <font>
      <sz val="10"/>
      <name val="Arial"/>
      <family val="0"/>
    </font>
    <font>
      <sz val="10"/>
      <name val="MS Sans Serif"/>
      <family val="0"/>
    </font>
    <font>
      <u val="single"/>
      <sz val="10"/>
      <color indexed="14"/>
      <name val="MS Sans Serif"/>
      <family val="0"/>
    </font>
    <font>
      <u val="single"/>
      <sz val="10"/>
      <color indexed="12"/>
      <name val="MS Sans Serif"/>
      <family val="0"/>
    </font>
    <font>
      <sz val="8"/>
      <name val="Arial"/>
      <family val="0"/>
    </font>
    <font>
      <b/>
      <sz val="10"/>
      <name val="Arial"/>
      <family val="2"/>
    </font>
    <font>
      <sz val="10"/>
      <name val="Times New Roman"/>
      <family val="1"/>
    </font>
    <font>
      <b/>
      <sz val="10"/>
      <name val="Times New Roman"/>
      <family val="1"/>
    </font>
    <font>
      <sz val="8"/>
      <name val="Times New Roman"/>
      <family val="1"/>
    </font>
    <font>
      <sz val="9"/>
      <name val="Arial"/>
      <family val="0"/>
    </font>
    <font>
      <b/>
      <sz val="9"/>
      <name val="Arial"/>
      <family val="0"/>
    </font>
    <font>
      <b/>
      <u val="single"/>
      <sz val="10"/>
      <name val="Arial"/>
      <family val="2"/>
    </font>
    <font>
      <b/>
      <i/>
      <sz val="10"/>
      <name val="Arial"/>
      <family val="2"/>
    </font>
    <font>
      <sz val="10"/>
      <color indexed="8"/>
      <name val="MS Sans Serif"/>
      <family val="2"/>
    </font>
    <font>
      <sz val="10"/>
      <color indexed="8"/>
      <name val="Arial"/>
      <family val="2"/>
    </font>
    <font>
      <sz val="12"/>
      <name val="Times New Roman"/>
      <family val="1"/>
    </font>
    <font>
      <b/>
      <vertAlign val="subscript"/>
      <sz val="10"/>
      <name val="Times New Roman"/>
      <family val="1"/>
    </font>
    <font>
      <b/>
      <vertAlign val="superscript"/>
      <sz val="10"/>
      <name val="Times New Roman"/>
      <family val="1"/>
    </font>
    <font>
      <b/>
      <i/>
      <sz val="9"/>
      <name val="Times New Roman"/>
      <family val="1"/>
    </font>
    <font>
      <b/>
      <sz val="9"/>
      <name val="Times New Roman"/>
      <family val="1"/>
    </font>
    <font>
      <b/>
      <vertAlign val="superscript"/>
      <sz val="9"/>
      <name val="Times New Roman"/>
      <family val="1"/>
    </font>
    <font>
      <sz val="9"/>
      <name val="Times New Roman"/>
      <family val="1"/>
    </font>
    <font>
      <u val="single"/>
      <sz val="10"/>
      <name val="Times New Roman"/>
      <family val="1"/>
    </font>
    <font>
      <b/>
      <sz val="10"/>
      <color indexed="12"/>
      <name val="Arial"/>
      <family val="2"/>
    </font>
    <font>
      <i/>
      <sz val="10"/>
      <color indexed="10"/>
      <name val="Arial"/>
      <family val="2"/>
    </font>
    <font>
      <sz val="10"/>
      <color indexed="10"/>
      <name val="Arial"/>
      <family val="2"/>
    </font>
    <font>
      <vertAlign val="superscript"/>
      <sz val="10"/>
      <name val="Times New Roman"/>
      <family val="1"/>
    </font>
    <font>
      <vertAlign val="subscrip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double"/>
      <top>
        <color indexed="63"/>
      </top>
      <bottom style="double"/>
    </border>
    <border>
      <left style="medium"/>
      <right style="medium"/>
      <top>
        <color indexed="63"/>
      </top>
      <bottom>
        <color indexed="63"/>
      </bottom>
    </border>
    <border>
      <left style="medium"/>
      <right style="medium"/>
      <top style="medium"/>
      <bottom style="mediu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color indexed="8"/>
      </left>
      <right>
        <color indexed="63"/>
      </right>
      <top style="medium"/>
      <bottom style="medium"/>
    </border>
    <border>
      <left>
        <color indexed="63"/>
      </left>
      <right style="medium">
        <color indexed="8"/>
      </right>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color indexed="8"/>
      </right>
      <top style="double"/>
      <bottom>
        <color indexed="63"/>
      </bottom>
    </border>
    <border>
      <left style="double"/>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right style="double"/>
      <top style="double">
        <color indexed="8"/>
      </top>
      <bottom>
        <color indexed="63"/>
      </bottom>
    </border>
    <border>
      <left style="double"/>
      <right style="double"/>
      <top>
        <color indexed="63"/>
      </top>
      <bottom>
        <color indexed="63"/>
      </bottom>
    </border>
    <border>
      <left style="double"/>
      <right style="double"/>
      <top>
        <color indexed="63"/>
      </top>
      <bottom style="double">
        <color indexed="8"/>
      </bottom>
    </border>
    <border>
      <left style="double"/>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color indexed="8"/>
      </right>
      <top>
        <color indexed="63"/>
      </top>
      <bottom style="double"/>
    </border>
    <border>
      <left style="double"/>
      <right>
        <color indexed="63"/>
      </right>
      <top style="double"/>
      <bottom style="double"/>
    </border>
    <border>
      <left>
        <color indexed="63"/>
      </left>
      <right style="double">
        <color indexed="8"/>
      </right>
      <top style="double"/>
      <bottom style="double"/>
    </border>
    <border>
      <left style="double">
        <color indexed="8"/>
      </left>
      <right>
        <color indexed="63"/>
      </right>
      <top style="double"/>
      <bottom style="double"/>
    </border>
    <border>
      <left>
        <color indexed="63"/>
      </left>
      <right style="double"/>
      <top style="double"/>
      <bottom>
        <color indexed="63"/>
      </bottom>
    </border>
    <border>
      <left>
        <color indexed="63"/>
      </left>
      <right style="double"/>
      <top>
        <color indexed="63"/>
      </top>
      <bottom style="double">
        <color indexed="8"/>
      </bottom>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44">
    <xf numFmtId="0" fontId="0" fillId="0" borderId="0" xfId="0" applyAlignment="1">
      <alignment/>
    </xf>
    <xf numFmtId="0" fontId="0" fillId="0" borderId="10" xfId="0" applyBorder="1" applyAlignment="1">
      <alignment/>
    </xf>
    <xf numFmtId="0" fontId="5" fillId="0" borderId="10" xfId="58" applyFont="1" applyFill="1" applyBorder="1" applyAlignment="1">
      <alignment horizontal="center" vertical="center" wrapText="1"/>
      <protection/>
    </xf>
    <xf numFmtId="3" fontId="0" fillId="0" borderId="10" xfId="0" applyNumberFormat="1" applyFill="1" applyBorder="1" applyAlignment="1">
      <alignment horizontal="center" vertical="center" wrapText="1"/>
    </xf>
    <xf numFmtId="3" fontId="0" fillId="33" borderId="10" xfId="0" applyNumberFormat="1" applyFill="1" applyBorder="1" applyAlignment="1">
      <alignment horizontal="center" vertical="center" wrapText="1"/>
    </xf>
    <xf numFmtId="0" fontId="6" fillId="0" borderId="0" xfId="0" applyFont="1" applyAlignment="1">
      <alignment wrapText="1"/>
    </xf>
    <xf numFmtId="0" fontId="8" fillId="0" borderId="10" xfId="58" applyFont="1" applyBorder="1" applyAlignment="1">
      <alignment vertical="center" wrapText="1"/>
      <protection/>
    </xf>
    <xf numFmtId="0" fontId="8" fillId="0" borderId="10" xfId="58" applyFont="1" applyBorder="1" applyAlignment="1">
      <alignment horizontal="center" vertical="center" wrapText="1"/>
      <protection/>
    </xf>
    <xf numFmtId="0" fontId="7" fillId="0" borderId="10" xfId="58" applyFont="1" applyBorder="1" applyAlignment="1">
      <alignment vertical="center" wrapText="1"/>
      <protection/>
    </xf>
    <xf numFmtId="168" fontId="0" fillId="0" borderId="10" xfId="0" applyNumberFormat="1" applyFill="1" applyBorder="1" applyAlignment="1">
      <alignment horizontal="center" vertical="center" wrapText="1"/>
    </xf>
    <xf numFmtId="3" fontId="5" fillId="0" borderId="10" xfId="58" applyNumberFormat="1" applyFont="1" applyFill="1" applyBorder="1" applyAlignment="1">
      <alignment horizontal="center" vertical="center" wrapText="1"/>
      <protection/>
    </xf>
    <xf numFmtId="0" fontId="10"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xf>
    <xf numFmtId="16" fontId="9" fillId="0" borderId="10" xfId="0" applyNumberFormat="1" applyFont="1" applyFill="1" applyBorder="1" applyAlignment="1" quotePrefix="1">
      <alignment horizontal="center" vertical="center"/>
    </xf>
    <xf numFmtId="0" fontId="9" fillId="0" borderId="10" xfId="0" applyNumberFormat="1" applyFont="1" applyFill="1" applyBorder="1" applyAlignment="1" quotePrefix="1">
      <alignment horizontal="center" vertical="center"/>
    </xf>
    <xf numFmtId="3" fontId="0" fillId="0" borderId="10" xfId="0" applyNumberFormat="1" applyFill="1" applyBorder="1" applyAlignment="1" quotePrefix="1">
      <alignment horizontal="center" vertical="center" wrapText="1"/>
    </xf>
    <xf numFmtId="3" fontId="0" fillId="0" borderId="10" xfId="0" applyNumberFormat="1" applyFill="1" applyBorder="1" applyAlignment="1">
      <alignment horizontal="center" vertical="center"/>
    </xf>
    <xf numFmtId="168" fontId="5" fillId="0" borderId="10" xfId="58" applyNumberFormat="1" applyFont="1" applyFill="1" applyBorder="1" applyAlignment="1">
      <alignment horizontal="center" vertical="center" wrapText="1"/>
      <protection/>
    </xf>
    <xf numFmtId="168" fontId="0" fillId="33" borderId="10" xfId="0" applyNumberFormat="1" applyFill="1" applyBorder="1" applyAlignment="1">
      <alignment horizontal="center" vertical="center" wrapText="1"/>
    </xf>
    <xf numFmtId="168" fontId="0" fillId="33" borderId="10" xfId="0" applyNumberFormat="1" applyFill="1" applyBorder="1" applyAlignment="1" quotePrefix="1">
      <alignment horizontal="center" vertical="center" wrapText="1"/>
    </xf>
    <xf numFmtId="3" fontId="0" fillId="33" borderId="10" xfId="0" applyNumberFormat="1" applyFill="1" applyBorder="1" applyAlignment="1" quotePrefix="1">
      <alignment horizontal="center" vertical="center" wrapText="1"/>
    </xf>
    <xf numFmtId="3" fontId="0" fillId="33" borderId="10" xfId="0" applyNumberFormat="1" applyFill="1" applyBorder="1" applyAlignment="1">
      <alignment horizontal="center" vertical="center"/>
    </xf>
    <xf numFmtId="49" fontId="0" fillId="33" borderId="10" xfId="0" applyNumberFormat="1" applyFill="1" applyBorder="1" applyAlignment="1">
      <alignment horizontal="center" vertical="center" wrapText="1"/>
    </xf>
    <xf numFmtId="0" fontId="0" fillId="33" borderId="10" xfId="0" applyFill="1" applyBorder="1" applyAlignment="1">
      <alignment horizontal="center" vertical="center"/>
    </xf>
    <xf numFmtId="0" fontId="5" fillId="34" borderId="10" xfId="58" applyFont="1" applyFill="1" applyBorder="1" applyAlignment="1">
      <alignment horizontal="center" vertical="center" wrapText="1"/>
      <protection/>
    </xf>
    <xf numFmtId="0" fontId="0" fillId="34" borderId="10" xfId="0" applyFill="1" applyBorder="1" applyAlignment="1">
      <alignment horizontal="center" vertical="center" wrapText="1"/>
    </xf>
    <xf numFmtId="16" fontId="0" fillId="34" borderId="10" xfId="0" applyNumberFormat="1" applyFill="1" applyBorder="1" applyAlignment="1" quotePrefix="1">
      <alignment horizontal="center" vertical="center" wrapText="1"/>
    </xf>
    <xf numFmtId="49" fontId="0" fillId="34" borderId="10" xfId="0" applyNumberFormat="1" applyFill="1" applyBorder="1" applyAlignment="1">
      <alignment horizontal="center" vertical="center" wrapText="1"/>
    </xf>
    <xf numFmtId="0" fontId="0" fillId="34" borderId="10" xfId="0" applyFill="1" applyBorder="1" applyAlignment="1">
      <alignment horizontal="center" vertical="center"/>
    </xf>
    <xf numFmtId="3" fontId="0" fillId="35" borderId="10" xfId="0" applyNumberFormat="1" applyFill="1" applyBorder="1" applyAlignment="1">
      <alignment horizontal="center" vertical="center" wrapText="1"/>
    </xf>
    <xf numFmtId="3" fontId="0" fillId="35" borderId="10" xfId="0" applyNumberFormat="1" applyFill="1" applyBorder="1" applyAlignment="1" quotePrefix="1">
      <alignment horizontal="center" vertical="center" wrapText="1"/>
    </xf>
    <xf numFmtId="0" fontId="0" fillId="0" borderId="10" xfId="0" applyFill="1" applyBorder="1" applyAlignment="1">
      <alignment horizontal="center" vertical="center"/>
    </xf>
    <xf numFmtId="3" fontId="12" fillId="0" borderId="10" xfId="58" applyNumberFormat="1" applyFont="1" applyFill="1" applyBorder="1" applyAlignment="1">
      <alignment horizontal="center" vertical="center" wrapText="1"/>
      <protection/>
    </xf>
    <xf numFmtId="168" fontId="9" fillId="0" borderId="10" xfId="0" applyNumberFormat="1" applyFont="1" applyFill="1" applyBorder="1" applyAlignment="1" quotePrefix="1">
      <alignment horizontal="center" vertical="center"/>
    </xf>
    <xf numFmtId="168" fontId="9" fillId="0" borderId="10" xfId="0" applyNumberFormat="1" applyFont="1" applyFill="1" applyBorder="1" applyAlignment="1">
      <alignment horizontal="center" vertical="center"/>
    </xf>
    <xf numFmtId="0" fontId="7" fillId="0" borderId="10" xfId="58" applyFont="1" applyFill="1" applyBorder="1" applyAlignment="1">
      <alignment horizontal="center" vertical="center" wrapText="1"/>
      <protection/>
    </xf>
    <xf numFmtId="49" fontId="0" fillId="34" borderId="10" xfId="0" applyNumberFormat="1" applyFill="1" applyBorder="1" applyAlignment="1" quotePrefix="1">
      <alignment horizontal="center" vertical="center" wrapText="1"/>
    </xf>
    <xf numFmtId="3" fontId="0" fillId="35" borderId="10" xfId="0" applyNumberFormat="1" applyFont="1" applyFill="1" applyBorder="1" applyAlignment="1" quotePrefix="1">
      <alignment horizontal="center" vertical="center" wrapText="1"/>
    </xf>
    <xf numFmtId="0" fontId="5" fillId="0" borderId="10" xfId="58" applyFont="1" applyBorder="1" applyAlignment="1">
      <alignment horizontal="center" vertical="center" wrapText="1"/>
      <protection/>
    </xf>
    <xf numFmtId="0" fontId="0" fillId="0" borderId="10" xfId="58" applyFont="1" applyBorder="1" applyAlignment="1">
      <alignment horizontal="center" vertical="center" wrapText="1"/>
      <protection/>
    </xf>
    <xf numFmtId="0" fontId="0" fillId="0" borderId="10" xfId="0" applyFont="1" applyBorder="1" applyAlignment="1">
      <alignment horizontal="center" vertical="center" wrapText="1"/>
    </xf>
    <xf numFmtId="0" fontId="0" fillId="33" borderId="10" xfId="0" applyFont="1" applyFill="1" applyBorder="1" applyAlignment="1">
      <alignment horizontal="center" vertical="center" wrapText="1"/>
    </xf>
    <xf numFmtId="0" fontId="7" fillId="0" borderId="10" xfId="58" applyFont="1" applyBorder="1" applyAlignment="1">
      <alignment horizontal="center" vertical="center" wrapText="1"/>
      <protection/>
    </xf>
    <xf numFmtId="0" fontId="10" fillId="0" borderId="10" xfId="0" applyFont="1" applyFill="1" applyBorder="1" applyAlignment="1">
      <alignment horizontal="center" vertical="center"/>
    </xf>
    <xf numFmtId="0" fontId="0" fillId="0" borderId="10" xfId="57" applyNumberFormat="1" applyFont="1" applyBorder="1" applyAlignment="1">
      <alignment horizontal="center" vertical="center" wrapText="1"/>
      <protection/>
    </xf>
    <xf numFmtId="168" fontId="0" fillId="33" borderId="10" xfId="0" applyNumberFormat="1" applyFont="1" applyFill="1" applyBorder="1" applyAlignment="1">
      <alignment horizontal="center" vertical="center" wrapText="1"/>
    </xf>
    <xf numFmtId="3" fontId="0" fillId="33" borderId="10" xfId="0" applyNumberFormat="1" applyFont="1" applyFill="1" applyBorder="1" applyAlignment="1">
      <alignment horizontal="center" vertical="center" wrapText="1"/>
    </xf>
    <xf numFmtId="3" fontId="0" fillId="35" borderId="10" xfId="0" applyNumberFormat="1" applyFont="1" applyFill="1" applyBorder="1" applyAlignment="1">
      <alignment horizontal="center" vertical="center" wrapText="1"/>
    </xf>
    <xf numFmtId="168" fontId="0" fillId="33" borderId="10" xfId="0" applyNumberFormat="1" applyFont="1" applyFill="1" applyBorder="1" applyAlignment="1" quotePrefix="1">
      <alignment horizontal="center" vertical="center" wrapText="1"/>
    </xf>
    <xf numFmtId="3" fontId="0" fillId="35" borderId="10" xfId="0" applyNumberFormat="1" applyFont="1" applyFill="1" applyBorder="1" applyAlignment="1" quotePrefix="1">
      <alignment horizontal="center" vertical="center" wrapText="1"/>
    </xf>
    <xf numFmtId="168" fontId="0" fillId="33" borderId="10" xfId="0" applyNumberFormat="1" applyFont="1" applyFill="1" applyBorder="1" applyAlignment="1">
      <alignment horizontal="center" vertical="center"/>
    </xf>
    <xf numFmtId="3" fontId="0" fillId="33" borderId="10" xfId="0" applyNumberFormat="1" applyFont="1" applyFill="1" applyBorder="1" applyAlignment="1">
      <alignment horizontal="center" vertical="center"/>
    </xf>
    <xf numFmtId="16" fontId="0" fillId="34" borderId="10" xfId="0" applyNumberFormat="1" applyFont="1" applyFill="1" applyBorder="1" applyAlignment="1" quotePrefix="1">
      <alignment horizontal="center" vertical="center" wrapText="1"/>
    </xf>
    <xf numFmtId="0" fontId="0" fillId="34" borderId="10" xfId="0" applyFont="1" applyFill="1" applyBorder="1" applyAlignment="1">
      <alignment horizontal="center" vertical="center" wrapText="1"/>
    </xf>
    <xf numFmtId="0" fontId="9" fillId="33" borderId="10" xfId="0" applyNumberFormat="1" applyFont="1" applyFill="1" applyBorder="1" applyAlignment="1">
      <alignment horizontal="center" vertical="center"/>
    </xf>
    <xf numFmtId="168"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168" fontId="0" fillId="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168"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16" fontId="9" fillId="0" borderId="10" xfId="0" applyNumberFormat="1" applyFont="1" applyFill="1" applyBorder="1" applyAlignment="1" quotePrefix="1">
      <alignment horizontal="center" vertical="center"/>
    </xf>
    <xf numFmtId="3" fontId="0" fillId="33" borderId="10" xfId="0" applyNumberFormat="1" applyFont="1" applyFill="1" applyBorder="1" applyAlignment="1" quotePrefix="1">
      <alignment horizontal="center" vertical="center" wrapText="1"/>
    </xf>
    <xf numFmtId="0" fontId="9" fillId="0" borderId="10" xfId="0" applyNumberFormat="1" applyFont="1" applyFill="1" applyBorder="1" applyAlignment="1" quotePrefix="1">
      <alignment horizontal="center" vertical="center"/>
    </xf>
    <xf numFmtId="0" fontId="9" fillId="33" borderId="10" xfId="0" applyNumberFormat="1" applyFont="1" applyFill="1" applyBorder="1" applyAlignment="1" quotePrefix="1">
      <alignment horizontal="center" vertical="center"/>
    </xf>
    <xf numFmtId="0" fontId="0" fillId="0" borderId="10" xfId="58" applyNumberFormat="1" applyFont="1" applyBorder="1" applyAlignment="1">
      <alignment horizontal="center" vertical="center" wrapText="1"/>
      <protection/>
    </xf>
    <xf numFmtId="49" fontId="0" fillId="34" borderId="10" xfId="0" applyNumberFormat="1" applyFont="1" applyFill="1" applyBorder="1" applyAlignment="1">
      <alignment horizontal="center" vertical="center" wrapText="1"/>
    </xf>
    <xf numFmtId="0" fontId="0" fillId="34" borderId="10" xfId="0" applyFont="1" applyFill="1" applyBorder="1" applyAlignment="1">
      <alignment horizontal="center" vertical="center"/>
    </xf>
    <xf numFmtId="0" fontId="9" fillId="0" borderId="10" xfId="0" applyNumberFormat="1" applyFont="1" applyFill="1" applyBorder="1" applyAlignment="1">
      <alignment horizontal="center" vertical="center"/>
    </xf>
    <xf numFmtId="3" fontId="0" fillId="0" borderId="10" xfId="0" applyNumberFormat="1" applyFont="1" applyFill="1" applyBorder="1" applyAlignment="1" quotePrefix="1">
      <alignment horizontal="center" vertical="center" wrapText="1"/>
    </xf>
    <xf numFmtId="49" fontId="0" fillId="34" borderId="10" xfId="0" applyNumberFormat="1" applyFont="1" applyFill="1" applyBorder="1" applyAlignment="1" quotePrefix="1">
      <alignment horizontal="center" vertical="center" wrapText="1"/>
    </xf>
    <xf numFmtId="168" fontId="0" fillId="36" borderId="10" xfId="0" applyNumberFormat="1" applyFont="1" applyFill="1" applyBorder="1" applyAlignment="1">
      <alignment horizontal="center" vertical="center" wrapText="1"/>
    </xf>
    <xf numFmtId="3" fontId="0" fillId="36" borderId="10" xfId="0" applyNumberFormat="1" applyFont="1" applyFill="1" applyBorder="1" applyAlignment="1">
      <alignment horizontal="center" vertical="center" wrapText="1"/>
    </xf>
    <xf numFmtId="168" fontId="0" fillId="36" borderId="10" xfId="0" applyNumberFormat="1" applyFont="1" applyFill="1" applyBorder="1" applyAlignment="1">
      <alignment horizontal="center" vertical="center"/>
    </xf>
    <xf numFmtId="3" fontId="0" fillId="36" borderId="10" xfId="0" applyNumberFormat="1" applyFont="1" applyFill="1" applyBorder="1" applyAlignment="1">
      <alignment horizontal="center" vertical="center"/>
    </xf>
    <xf numFmtId="0" fontId="0" fillId="36" borderId="10" xfId="0" applyNumberFormat="1" applyFont="1" applyFill="1" applyBorder="1" applyAlignment="1">
      <alignment horizontal="center" vertical="center" wrapText="1"/>
    </xf>
    <xf numFmtId="0" fontId="0" fillId="37" borderId="10" xfId="58" applyNumberFormat="1" applyFont="1" applyFill="1" applyBorder="1" applyAlignment="1">
      <alignment horizontal="center" vertical="center" wrapText="1"/>
      <protection/>
    </xf>
    <xf numFmtId="0" fontId="0" fillId="37" borderId="10" xfId="57" applyNumberFormat="1" applyFont="1" applyFill="1" applyBorder="1" applyAlignment="1">
      <alignment horizontal="center" vertical="center" wrapText="1"/>
      <protection/>
    </xf>
    <xf numFmtId="0" fontId="5" fillId="0" borderId="10" xfId="0" applyFont="1" applyFill="1" applyBorder="1" applyAlignment="1">
      <alignment horizontal="center" vertical="center"/>
    </xf>
    <xf numFmtId="0" fontId="4" fillId="0" borderId="10" xfId="58" applyFont="1" applyBorder="1" applyAlignment="1">
      <alignment horizontal="center" vertical="center" wrapText="1"/>
      <protection/>
    </xf>
    <xf numFmtId="0" fontId="0" fillId="0" borderId="10" xfId="0" applyFont="1" applyBorder="1" applyAlignment="1">
      <alignment/>
    </xf>
    <xf numFmtId="0" fontId="0" fillId="33"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33" borderId="10" xfId="58" applyNumberFormat="1" applyFont="1" applyFill="1" applyBorder="1" applyAlignment="1">
      <alignment horizontal="center" vertical="center" wrapText="1"/>
      <protection/>
    </xf>
    <xf numFmtId="0" fontId="0" fillId="36" borderId="10" xfId="0" applyFont="1" applyFill="1" applyBorder="1" applyAlignment="1">
      <alignment horizontal="center" vertical="center"/>
    </xf>
    <xf numFmtId="0" fontId="0" fillId="36" borderId="10" xfId="0" applyFont="1" applyFill="1" applyBorder="1" applyAlignment="1">
      <alignment/>
    </xf>
    <xf numFmtId="0" fontId="0"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43" fontId="0" fillId="0" borderId="10" xfId="42" applyFont="1" applyFill="1" applyBorder="1" applyAlignment="1">
      <alignment horizontal="center" vertical="center" wrapText="1"/>
    </xf>
    <xf numFmtId="168" fontId="0" fillId="0" borderId="10" xfId="0" applyNumberFormat="1" applyFill="1" applyBorder="1" applyAlignment="1" quotePrefix="1">
      <alignment horizontal="center" vertical="center" wrapText="1"/>
    </xf>
    <xf numFmtId="3" fontId="5"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5" fillId="0" borderId="10" xfId="0" applyFont="1" applyFill="1" applyBorder="1" applyAlignment="1">
      <alignment horizontal="center" vertical="center" wrapText="1"/>
    </xf>
    <xf numFmtId="3" fontId="0" fillId="35" borderId="10" xfId="0" applyNumberFormat="1" applyFill="1" applyBorder="1" applyAlignment="1">
      <alignment horizontal="center" vertical="center"/>
    </xf>
    <xf numFmtId="0" fontId="0" fillId="36" borderId="10" xfId="0" applyFill="1" applyBorder="1" applyAlignment="1">
      <alignment/>
    </xf>
    <xf numFmtId="168" fontId="0" fillId="0" borderId="10" xfId="0" applyNumberFormat="1" applyFont="1" applyFill="1" applyBorder="1" applyAlignment="1" quotePrefix="1">
      <alignment horizontal="center" vertical="center" wrapText="1"/>
    </xf>
    <xf numFmtId="0" fontId="1" fillId="0" borderId="10" xfId="57" applyNumberFormat="1" applyFont="1" applyFill="1" applyBorder="1" applyAlignment="1">
      <alignment vertical="center" wrapText="1"/>
      <protection/>
    </xf>
    <xf numFmtId="0" fontId="1" fillId="37" borderId="10" xfId="58" applyNumberFormat="1" applyFont="1" applyFill="1" applyBorder="1" applyAlignment="1">
      <alignment vertical="center" wrapText="1"/>
      <protection/>
    </xf>
    <xf numFmtId="168" fontId="5" fillId="0" borderId="10" xfId="0" applyNumberFormat="1" applyFont="1" applyFill="1" applyBorder="1" applyAlignment="1">
      <alignment horizontal="center" vertical="center"/>
    </xf>
    <xf numFmtId="0" fontId="0" fillId="33" borderId="10" xfId="57" applyNumberFormat="1" applyFont="1" applyFill="1" applyBorder="1" applyAlignment="1">
      <alignment horizontal="center" vertical="center" wrapText="1"/>
      <protection/>
    </xf>
    <xf numFmtId="0" fontId="0" fillId="33" borderId="10" xfId="0" applyNumberFormat="1" applyFont="1" applyFill="1" applyBorder="1" applyAlignment="1">
      <alignment horizontal="center" vertical="center"/>
    </xf>
    <xf numFmtId="0" fontId="0" fillId="33" borderId="10" xfId="0" applyFont="1" applyFill="1" applyBorder="1" applyAlignment="1">
      <alignment/>
    </xf>
    <xf numFmtId="0" fontId="0" fillId="0" borderId="10" xfId="57" applyNumberFormat="1" applyFont="1" applyFill="1" applyBorder="1" applyAlignment="1">
      <alignment horizontal="center" vertical="center" wrapText="1"/>
      <protection/>
    </xf>
    <xf numFmtId="16" fontId="0" fillId="0" borderId="10" xfId="0" applyNumberFormat="1" applyFont="1" applyFill="1" applyBorder="1" applyAlignment="1" quotePrefix="1">
      <alignment horizontal="center" vertical="center"/>
    </xf>
    <xf numFmtId="0" fontId="0" fillId="0" borderId="10" xfId="0" applyNumberFormat="1" applyFont="1" applyFill="1" applyBorder="1" applyAlignment="1" quotePrefix="1">
      <alignment horizontal="center" vertical="center"/>
    </xf>
    <xf numFmtId="0" fontId="0" fillId="33" borderId="10" xfId="0" applyNumberFormat="1" applyFont="1" applyFill="1" applyBorder="1" applyAlignment="1" quotePrefix="1">
      <alignment horizontal="center" vertical="center"/>
    </xf>
    <xf numFmtId="0" fontId="0" fillId="0" borderId="10" xfId="0" applyNumberFormat="1" applyFont="1" applyFill="1" applyBorder="1" applyAlignment="1">
      <alignment horizontal="center" vertical="center"/>
    </xf>
    <xf numFmtId="0" fontId="0" fillId="0" borderId="10" xfId="57" applyNumberFormat="1" applyFont="1" applyFill="1" applyBorder="1" applyAlignment="1">
      <alignment wrapText="1"/>
      <protection/>
    </xf>
    <xf numFmtId="0" fontId="0" fillId="0" borderId="10" xfId="0" applyFont="1" applyBorder="1" applyAlignment="1">
      <alignment wrapText="1"/>
    </xf>
    <xf numFmtId="0" fontId="0" fillId="33" borderId="10" xfId="57" applyNumberFormat="1" applyFont="1" applyFill="1" applyBorder="1" applyAlignment="1">
      <alignment wrapText="1"/>
      <protection/>
    </xf>
    <xf numFmtId="0" fontId="0" fillId="0" borderId="10" xfId="0" applyFont="1" applyFill="1" applyBorder="1" applyAlignment="1">
      <alignment/>
    </xf>
    <xf numFmtId="0" fontId="9" fillId="0" borderId="10" xfId="0" applyFont="1" applyFill="1" applyBorder="1" applyAlignment="1">
      <alignment horizontal="center" vertical="center"/>
    </xf>
    <xf numFmtId="0" fontId="0" fillId="33" borderId="10" xfId="0" applyFill="1" applyBorder="1" applyAlignment="1">
      <alignment/>
    </xf>
    <xf numFmtId="0" fontId="6" fillId="0" borderId="10" xfId="0" applyFont="1" applyBorder="1" applyAlignment="1">
      <alignment horizontal="center" vertical="center" wrapText="1"/>
    </xf>
    <xf numFmtId="0" fontId="0" fillId="0" borderId="10" xfId="0" applyFill="1" applyBorder="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16" fontId="0" fillId="34" borderId="10" xfId="0" applyNumberFormat="1" applyFont="1" applyFill="1" applyBorder="1" applyAlignment="1">
      <alignment horizontal="center" vertical="center"/>
    </xf>
    <xf numFmtId="16" fontId="0" fillId="34" borderId="10" xfId="0" applyNumberFormat="1" applyFont="1" applyFill="1" applyBorder="1" applyAlignment="1" quotePrefix="1">
      <alignment horizontal="center" vertical="center"/>
    </xf>
    <xf numFmtId="0" fontId="0" fillId="34" borderId="10" xfId="0" applyFont="1" applyFill="1" applyBorder="1" applyAlignment="1" quotePrefix="1">
      <alignment horizontal="center" vertical="center"/>
    </xf>
    <xf numFmtId="0" fontId="1" fillId="0" borderId="10" xfId="57" applyNumberFormat="1" applyFont="1" applyBorder="1" applyAlignment="1">
      <alignment vertical="center" wrapText="1"/>
      <protection/>
    </xf>
    <xf numFmtId="0" fontId="1" fillId="37" borderId="10" xfId="57" applyNumberFormat="1" applyFont="1" applyFill="1" applyBorder="1" applyAlignment="1">
      <alignment vertical="center" wrapText="1"/>
      <protection/>
    </xf>
    <xf numFmtId="0" fontId="1" fillId="0" borderId="10" xfId="58" applyNumberFormat="1" applyFont="1" applyBorder="1" applyAlignment="1">
      <alignment vertical="center" wrapText="1"/>
      <protection/>
    </xf>
    <xf numFmtId="0" fontId="1" fillId="37" borderId="10" xfId="58" applyFont="1" applyFill="1" applyBorder="1" applyAlignment="1">
      <alignment horizontal="left" vertical="center" wrapText="1"/>
      <protection/>
    </xf>
    <xf numFmtId="0" fontId="0" fillId="0" borderId="10" xfId="0" applyBorder="1" applyAlignment="1">
      <alignment vertical="center"/>
    </xf>
    <xf numFmtId="0" fontId="1" fillId="0" borderId="10" xfId="58" applyNumberFormat="1" applyFont="1" applyFill="1" applyBorder="1" applyAlignment="1">
      <alignment vertical="center" wrapText="1"/>
      <protection/>
    </xf>
    <xf numFmtId="0" fontId="14" fillId="0" borderId="10" xfId="0" applyFont="1" applyBorder="1" applyAlignment="1">
      <alignment vertical="center"/>
    </xf>
    <xf numFmtId="0" fontId="14" fillId="0" borderId="10" xfId="0" applyFont="1" applyFill="1" applyBorder="1" applyAlignment="1">
      <alignment vertical="center"/>
    </xf>
    <xf numFmtId="0" fontId="1" fillId="33" borderId="10" xfId="58" applyNumberFormat="1" applyFont="1" applyFill="1" applyBorder="1" applyAlignment="1">
      <alignment vertical="center" wrapText="1"/>
      <protection/>
    </xf>
    <xf numFmtId="0" fontId="0" fillId="0" borderId="10" xfId="58" applyNumberFormat="1" applyFont="1" applyFill="1" applyBorder="1" applyAlignment="1">
      <alignment horizontal="center" vertical="center" wrapText="1"/>
      <protection/>
    </xf>
    <xf numFmtId="0" fontId="1" fillId="33" borderId="10" xfId="57" applyNumberFormat="1" applyFont="1" applyFill="1" applyBorder="1" applyAlignment="1">
      <alignment vertical="center" wrapText="1"/>
      <protection/>
    </xf>
    <xf numFmtId="0" fontId="14" fillId="33" borderId="10" xfId="0" applyFont="1" applyFill="1" applyBorder="1" applyAlignment="1">
      <alignment horizontal="center" vertical="center" wrapText="1"/>
    </xf>
    <xf numFmtId="0" fontId="13" fillId="33" borderId="10" xfId="0" applyFont="1" applyFill="1" applyBorder="1" applyAlignment="1">
      <alignment vertical="center"/>
    </xf>
    <xf numFmtId="0" fontId="0" fillId="33" borderId="10" xfId="0" applyFill="1" applyBorder="1" applyAlignment="1">
      <alignment vertical="center"/>
    </xf>
    <xf numFmtId="3" fontId="0" fillId="35" borderId="10" xfId="0" applyNumberFormat="1" applyFont="1" applyFill="1" applyBorder="1" applyAlignment="1">
      <alignment horizontal="center" vertical="center"/>
    </xf>
    <xf numFmtId="0" fontId="0" fillId="35" borderId="10" xfId="0" applyFont="1" applyFill="1" applyBorder="1" applyAlignment="1">
      <alignment horizontal="center" vertical="center"/>
    </xf>
    <xf numFmtId="0" fontId="1" fillId="0" borderId="10" xfId="58" applyFont="1" applyFill="1" applyBorder="1" applyAlignment="1">
      <alignment horizontal="left" vertical="center" wrapText="1"/>
      <protection/>
    </xf>
    <xf numFmtId="0" fontId="0" fillId="0" borderId="10" xfId="0" applyFill="1" applyBorder="1" applyAlignment="1">
      <alignment vertical="center"/>
    </xf>
    <xf numFmtId="0" fontId="0" fillId="33" borderId="10" xfId="0" applyFill="1" applyBorder="1" applyAlignment="1">
      <alignment horizontal="center" vertical="center" wrapText="1"/>
    </xf>
    <xf numFmtId="168" fontId="0" fillId="0" borderId="10" xfId="0" applyNumberFormat="1" applyFill="1" applyBorder="1" applyAlignment="1">
      <alignment/>
    </xf>
    <xf numFmtId="0" fontId="0" fillId="0" borderId="10" xfId="0" applyFont="1" applyFill="1" applyBorder="1" applyAlignment="1">
      <alignment wrapText="1"/>
    </xf>
    <xf numFmtId="0" fontId="6" fillId="0" borderId="11" xfId="0" applyFont="1" applyBorder="1" applyAlignment="1">
      <alignment horizontal="center" wrapText="1"/>
    </xf>
    <xf numFmtId="0" fontId="6" fillId="0" borderId="0" xfId="0" applyFont="1" applyAlignment="1">
      <alignment/>
    </xf>
    <xf numFmtId="0" fontId="21" fillId="38" borderId="12" xfId="0" applyFont="1" applyFill="1" applyBorder="1" applyAlignment="1">
      <alignment horizontal="center" vertical="top" wrapText="1"/>
    </xf>
    <xf numFmtId="0" fontId="21" fillId="38" borderId="12" xfId="0" applyFont="1" applyFill="1" applyBorder="1" applyAlignment="1">
      <alignment horizontal="center" vertical="top"/>
    </xf>
    <xf numFmtId="0" fontId="1" fillId="0" borderId="11" xfId="0" applyFont="1" applyBorder="1" applyAlignment="1">
      <alignment horizontal="center" wrapText="1"/>
    </xf>
    <xf numFmtId="0" fontId="21" fillId="0" borderId="12" xfId="0" applyFont="1" applyBorder="1" applyAlignment="1">
      <alignment horizontal="center" vertical="top" wrapText="1"/>
    </xf>
    <xf numFmtId="0" fontId="21" fillId="0" borderId="12" xfId="0" applyFont="1" applyBorder="1" applyAlignment="1">
      <alignment horizontal="center" vertical="top"/>
    </xf>
    <xf numFmtId="3" fontId="21" fillId="0" borderId="12" xfId="0" applyNumberFormat="1" applyFont="1" applyBorder="1" applyAlignment="1">
      <alignment horizontal="center" vertical="top"/>
    </xf>
    <xf numFmtId="3" fontId="21" fillId="38" borderId="12" xfId="0" applyNumberFormat="1" applyFont="1" applyFill="1" applyBorder="1" applyAlignment="1">
      <alignment horizontal="center" vertical="top"/>
    </xf>
    <xf numFmtId="3" fontId="21" fillId="0" borderId="12" xfId="0" applyNumberFormat="1" applyFont="1" applyBorder="1" applyAlignment="1">
      <alignment horizontal="center" vertical="top" wrapText="1"/>
    </xf>
    <xf numFmtId="3" fontId="6" fillId="0" borderId="12" xfId="0" applyNumberFormat="1" applyFont="1" applyBorder="1" applyAlignment="1">
      <alignment horizontal="center" vertical="top"/>
    </xf>
    <xf numFmtId="3" fontId="21" fillId="38" borderId="12" xfId="0" applyNumberFormat="1" applyFont="1" applyFill="1" applyBorder="1" applyAlignment="1">
      <alignment horizontal="center" vertical="top" wrapText="1"/>
    </xf>
    <xf numFmtId="3" fontId="6" fillId="38" borderId="12" xfId="0" applyNumberFormat="1" applyFont="1" applyFill="1" applyBorder="1" applyAlignment="1">
      <alignment horizontal="center" vertical="top"/>
    </xf>
    <xf numFmtId="0" fontId="6" fillId="38" borderId="12" xfId="0" applyFont="1" applyFill="1" applyBorder="1" applyAlignment="1">
      <alignment horizontal="center" vertical="top"/>
    </xf>
    <xf numFmtId="0" fontId="6" fillId="0" borderId="12" xfId="0" applyFont="1" applyBorder="1" applyAlignment="1">
      <alignment horizontal="center" vertical="top"/>
    </xf>
    <xf numFmtId="0" fontId="21" fillId="38" borderId="13" xfId="0" applyFont="1" applyFill="1" applyBorder="1" applyAlignment="1">
      <alignment horizontal="center" vertical="top" wrapText="1"/>
    </xf>
    <xf numFmtId="3" fontId="21" fillId="38" borderId="13" xfId="0" applyNumberFormat="1" applyFont="1" applyFill="1" applyBorder="1" applyAlignment="1">
      <alignment horizontal="center" vertical="top"/>
    </xf>
    <xf numFmtId="0" fontId="21" fillId="38" borderId="13" xfId="0" applyFont="1" applyFill="1" applyBorder="1" applyAlignment="1">
      <alignment horizontal="center" vertical="top"/>
    </xf>
    <xf numFmtId="3" fontId="6" fillId="38" borderId="13" xfId="0" applyNumberFormat="1" applyFont="1" applyFill="1" applyBorder="1" applyAlignment="1">
      <alignment horizontal="center" vertical="top"/>
    </xf>
    <xf numFmtId="0" fontId="1" fillId="0" borderId="11" xfId="0" applyFont="1" applyBorder="1" applyAlignment="1">
      <alignment/>
    </xf>
    <xf numFmtId="0" fontId="21" fillId="38" borderId="12" xfId="0" applyFont="1" applyFill="1" applyBorder="1" applyAlignment="1">
      <alignment vertical="top"/>
    </xf>
    <xf numFmtId="0" fontId="1" fillId="0" borderId="11" xfId="0" applyFont="1" applyBorder="1" applyAlignment="1">
      <alignment horizontal="center"/>
    </xf>
    <xf numFmtId="0" fontId="6" fillId="38" borderId="11" xfId="0" applyFont="1" applyFill="1" applyBorder="1" applyAlignment="1">
      <alignment horizontal="center" wrapText="1"/>
    </xf>
    <xf numFmtId="0" fontId="23" fillId="0" borderId="10" xfId="0" applyFont="1" applyBorder="1" applyAlignment="1">
      <alignment horizontal="center" vertical="center" wrapText="1"/>
    </xf>
    <xf numFmtId="0" fontId="24" fillId="0" borderId="10" xfId="58" applyFont="1" applyBorder="1" applyAlignment="1">
      <alignment horizontal="center" vertical="center" wrapText="1"/>
      <protection/>
    </xf>
    <xf numFmtId="0" fontId="0" fillId="0" borderId="0" xfId="0" applyAlignment="1" quotePrefix="1">
      <alignment/>
    </xf>
    <xf numFmtId="49" fontId="25" fillId="39" borderId="10" xfId="0" applyNumberFormat="1" applyFont="1" applyFill="1" applyBorder="1" applyAlignment="1">
      <alignment horizontal="center" vertical="center" wrapText="1"/>
    </xf>
    <xf numFmtId="172" fontId="0" fillId="33" borderId="10" xfId="0" applyNumberFormat="1" applyFont="1" applyFill="1" applyBorder="1" applyAlignment="1">
      <alignment horizontal="center" vertical="center" wrapText="1"/>
    </xf>
    <xf numFmtId="173" fontId="0" fillId="0" borderId="10" xfId="0" applyNumberFormat="1" applyFont="1" applyFill="1" applyBorder="1" applyAlignment="1">
      <alignment horizontal="center" vertical="center" wrapText="1"/>
    </xf>
    <xf numFmtId="0" fontId="0" fillId="39" borderId="10" xfId="0" applyFont="1" applyFill="1" applyBorder="1" applyAlignment="1">
      <alignment horizontal="center" vertical="center" wrapText="1"/>
    </xf>
    <xf numFmtId="3" fontId="0" fillId="39" borderId="10" xfId="0" applyNumberFormat="1" applyFont="1" applyFill="1" applyBorder="1" applyAlignment="1">
      <alignment horizontal="center" vertical="center" wrapText="1"/>
    </xf>
    <xf numFmtId="172" fontId="0" fillId="0" borderId="10" xfId="0" applyNumberFormat="1" applyFont="1" applyFill="1" applyBorder="1" applyAlignment="1">
      <alignment horizontal="center" vertical="center" wrapText="1"/>
    </xf>
    <xf numFmtId="173" fontId="0" fillId="33" borderId="10" xfId="0" applyNumberFormat="1" applyFont="1" applyFill="1" applyBorder="1" applyAlignment="1">
      <alignment horizontal="center" vertical="center" wrapText="1"/>
    </xf>
    <xf numFmtId="0" fontId="0" fillId="35" borderId="10" xfId="58" applyNumberFormat="1" applyFont="1" applyFill="1" applyBorder="1" applyAlignment="1">
      <alignment horizontal="center" vertical="center" wrapText="1"/>
      <protection/>
    </xf>
    <xf numFmtId="0" fontId="21" fillId="0" borderId="14" xfId="0" applyFont="1" applyBorder="1" applyAlignment="1">
      <alignment horizontal="center" wrapText="1"/>
    </xf>
    <xf numFmtId="0" fontId="6" fillId="0" borderId="14" xfId="0" applyFont="1" applyBorder="1" applyAlignment="1">
      <alignment horizontal="center" wrapText="1"/>
    </xf>
    <xf numFmtId="0" fontId="21" fillId="0" borderId="14" xfId="0" applyFont="1" applyBorder="1" applyAlignment="1">
      <alignment horizontal="center"/>
    </xf>
    <xf numFmtId="0" fontId="21" fillId="0" borderId="14" xfId="0" applyFont="1" applyBorder="1" applyAlignment="1">
      <alignment horizontal="center" vertical="top"/>
    </xf>
    <xf numFmtId="0" fontId="1" fillId="38" borderId="11" xfId="0" applyFont="1" applyFill="1" applyBorder="1" applyAlignment="1">
      <alignment horizontal="center" wrapText="1"/>
    </xf>
    <xf numFmtId="0" fontId="3" fillId="0" borderId="12" xfId="53" applyBorder="1" applyAlignment="1">
      <alignment horizontal="center" vertical="top" wrapText="1"/>
    </xf>
    <xf numFmtId="0" fontId="0" fillId="0" borderId="11" xfId="0" applyFont="1" applyBorder="1" applyAlignment="1">
      <alignment/>
    </xf>
    <xf numFmtId="0" fontId="1" fillId="0" borderId="15" xfId="0" applyFont="1" applyBorder="1" applyAlignment="1">
      <alignment horizontal="center" wrapText="1"/>
    </xf>
    <xf numFmtId="0" fontId="1" fillId="38" borderId="16" xfId="0" applyFont="1" applyFill="1" applyBorder="1" applyAlignment="1">
      <alignment horizontal="center" wrapText="1"/>
    </xf>
    <xf numFmtId="0" fontId="0" fillId="38" borderId="11" xfId="0" applyFont="1" applyFill="1" applyBorder="1" applyAlignment="1">
      <alignment/>
    </xf>
    <xf numFmtId="0" fontId="3" fillId="0" borderId="0" xfId="53" applyAlignment="1">
      <alignment/>
    </xf>
    <xf numFmtId="0" fontId="0" fillId="35" borderId="17" xfId="0" applyFont="1" applyFill="1" applyBorder="1" applyAlignment="1">
      <alignment horizontal="center" vertical="center"/>
    </xf>
    <xf numFmtId="0" fontId="21" fillId="38" borderId="18" xfId="0" applyFont="1" applyFill="1" applyBorder="1" applyAlignment="1">
      <alignment horizontal="center" vertical="top"/>
    </xf>
    <xf numFmtId="0" fontId="21" fillId="38" borderId="13" xfId="0" applyFont="1" applyFill="1" applyBorder="1" applyAlignment="1">
      <alignment horizontal="center" vertical="top"/>
    </xf>
    <xf numFmtId="0" fontId="21" fillId="38" borderId="18" xfId="0" applyFont="1" applyFill="1" applyBorder="1" applyAlignment="1">
      <alignment horizontal="center" vertical="top" wrapText="1"/>
    </xf>
    <xf numFmtId="0" fontId="21" fillId="38" borderId="13" xfId="0" applyFont="1" applyFill="1" applyBorder="1" applyAlignment="1">
      <alignment horizontal="center" vertical="top" wrapText="1"/>
    </xf>
    <xf numFmtId="0" fontId="21" fillId="38" borderId="19" xfId="0" applyFont="1" applyFill="1" applyBorder="1" applyAlignment="1">
      <alignment horizontal="center" vertical="top"/>
    </xf>
    <xf numFmtId="0" fontId="21" fillId="0" borderId="18" xfId="0" applyFont="1" applyBorder="1" applyAlignment="1">
      <alignment horizontal="center" vertical="top" wrapText="1"/>
    </xf>
    <xf numFmtId="0" fontId="21" fillId="0" borderId="13" xfId="0" applyFont="1" applyBorder="1" applyAlignment="1">
      <alignment horizontal="center" vertical="top" wrapText="1"/>
    </xf>
    <xf numFmtId="0" fontId="21" fillId="0" borderId="18" xfId="0" applyFont="1" applyBorder="1" applyAlignment="1">
      <alignment horizontal="center" vertical="top"/>
    </xf>
    <xf numFmtId="0" fontId="21" fillId="0" borderId="13" xfId="0" applyFont="1" applyBorder="1" applyAlignment="1">
      <alignment horizontal="center" vertical="top"/>
    </xf>
    <xf numFmtId="0" fontId="21" fillId="0" borderId="19" xfId="0" applyFont="1" applyBorder="1" applyAlignment="1">
      <alignment horizontal="center" vertical="top"/>
    </xf>
    <xf numFmtId="0" fontId="21" fillId="38" borderId="20" xfId="0" applyFont="1" applyFill="1" applyBorder="1" applyAlignment="1">
      <alignment horizontal="center" vertical="top"/>
    </xf>
    <xf numFmtId="0" fontId="21" fillId="38" borderId="21" xfId="0" applyFont="1" applyFill="1" applyBorder="1" applyAlignment="1">
      <alignment horizontal="center" vertical="top"/>
    </xf>
    <xf numFmtId="0" fontId="21" fillId="0" borderId="21" xfId="0" applyFont="1" applyBorder="1" applyAlignment="1">
      <alignment horizontal="center" vertical="top" wrapText="1"/>
    </xf>
    <xf numFmtId="0" fontId="21" fillId="0" borderId="20" xfId="0" applyFont="1" applyBorder="1" applyAlignment="1">
      <alignment horizontal="center" vertical="top"/>
    </xf>
    <xf numFmtId="0" fontId="21" fillId="0" borderId="21" xfId="0" applyFont="1" applyBorder="1" applyAlignment="1">
      <alignment horizontal="center" vertical="top"/>
    </xf>
    <xf numFmtId="0" fontId="21" fillId="38" borderId="21" xfId="0" applyFont="1" applyFill="1" applyBorder="1" applyAlignment="1">
      <alignment horizontal="center" vertical="top" wrapText="1"/>
    </xf>
    <xf numFmtId="0" fontId="3" fillId="38" borderId="20" xfId="53" applyFill="1" applyBorder="1" applyAlignment="1">
      <alignment horizontal="center" vertical="top"/>
    </xf>
    <xf numFmtId="0" fontId="3" fillId="38" borderId="21" xfId="53" applyFill="1" applyBorder="1" applyAlignment="1">
      <alignment horizontal="center" vertical="top"/>
    </xf>
    <xf numFmtId="0" fontId="3" fillId="38" borderId="18" xfId="53" applyFill="1" applyBorder="1" applyAlignment="1">
      <alignment horizontal="center" vertical="top" wrapText="1"/>
    </xf>
    <xf numFmtId="0" fontId="3" fillId="38" borderId="21" xfId="53" applyFill="1" applyBorder="1" applyAlignment="1">
      <alignment horizontal="center" vertical="top" wrapText="1"/>
    </xf>
    <xf numFmtId="0" fontId="7" fillId="0" borderId="22" xfId="0" applyFont="1" applyBorder="1" applyAlignment="1">
      <alignment vertical="top" wrapText="1"/>
    </xf>
    <xf numFmtId="0" fontId="7" fillId="0" borderId="23" xfId="0" applyFont="1" applyBorder="1" applyAlignment="1">
      <alignment vertical="top" wrapText="1"/>
    </xf>
    <xf numFmtId="0" fontId="7" fillId="0" borderId="24" xfId="0" applyFont="1" applyBorder="1" applyAlignment="1">
      <alignment vertical="top" wrapText="1"/>
    </xf>
    <xf numFmtId="0" fontId="7" fillId="0" borderId="25" xfId="0" applyFont="1" applyBorder="1" applyAlignment="1">
      <alignment vertical="top" wrapText="1"/>
    </xf>
    <xf numFmtId="0" fontId="7" fillId="0" borderId="26" xfId="0" applyFont="1" applyBorder="1" applyAlignment="1">
      <alignment vertical="top" wrapText="1"/>
    </xf>
    <xf numFmtId="0" fontId="7" fillId="0" borderId="27" xfId="0" applyFont="1" applyBorder="1" applyAlignment="1">
      <alignment vertical="top"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0" fontId="7" fillId="0" borderId="33" xfId="0" applyFont="1" applyBorder="1" applyAlignment="1">
      <alignment horizontal="center" vertical="top" wrapText="1"/>
    </xf>
    <xf numFmtId="0" fontId="7" fillId="0" borderId="34" xfId="0" applyFont="1" applyBorder="1" applyAlignment="1">
      <alignment horizontal="center" vertical="top" wrapText="1"/>
    </xf>
    <xf numFmtId="0" fontId="7" fillId="0" borderId="35" xfId="0" applyFont="1" applyBorder="1" applyAlignment="1">
      <alignment horizontal="center" vertical="top" wrapText="1"/>
    </xf>
    <xf numFmtId="0" fontId="7" fillId="0" borderId="36" xfId="0" applyFont="1" applyBorder="1" applyAlignment="1">
      <alignment horizontal="center" vertical="top" wrapText="1"/>
    </xf>
    <xf numFmtId="0" fontId="7" fillId="0" borderId="37" xfId="0" applyFont="1" applyBorder="1" applyAlignment="1">
      <alignment horizontal="center" vertical="top" wrapText="1"/>
    </xf>
    <xf numFmtId="0" fontId="7" fillId="0" borderId="38" xfId="0" applyFont="1" applyBorder="1" applyAlignment="1">
      <alignment horizontal="center" vertical="top" wrapText="1"/>
    </xf>
    <xf numFmtId="0" fontId="7" fillId="0" borderId="39" xfId="0" applyFont="1" applyBorder="1" applyAlignment="1">
      <alignment horizontal="center" vertical="top"/>
    </xf>
    <xf numFmtId="0" fontId="7" fillId="0" borderId="38" xfId="0" applyFont="1" applyBorder="1" applyAlignment="1">
      <alignment horizontal="center" vertical="top"/>
    </xf>
    <xf numFmtId="0" fontId="3" fillId="0" borderId="39" xfId="53" applyBorder="1" applyAlignment="1">
      <alignment horizontal="center" vertical="top"/>
    </xf>
    <xf numFmtId="0" fontId="3" fillId="0" borderId="38" xfId="53" applyBorder="1" applyAlignment="1">
      <alignment horizontal="center" vertical="top"/>
    </xf>
    <xf numFmtId="0" fontId="18" fillId="0" borderId="40" xfId="0" applyFont="1" applyBorder="1" applyAlignment="1">
      <alignment horizontal="center"/>
    </xf>
    <xf numFmtId="0" fontId="18" fillId="0" borderId="41" xfId="0" applyFont="1" applyBorder="1" applyAlignment="1">
      <alignment horizontal="center"/>
    </xf>
    <xf numFmtId="0" fontId="19" fillId="0" borderId="37" xfId="0" applyFont="1" applyBorder="1" applyAlignment="1">
      <alignment horizontal="center" vertical="top"/>
    </xf>
    <xf numFmtId="0" fontId="19" fillId="0" borderId="38" xfId="0" applyFont="1" applyBorder="1" applyAlignment="1">
      <alignment horizontal="center" vertical="top"/>
    </xf>
    <xf numFmtId="3" fontId="0" fillId="0" borderId="17" xfId="0" applyNumberFormat="1" applyFont="1" applyFill="1" applyBorder="1" applyAlignment="1">
      <alignment horizontal="left" vertical="center"/>
    </xf>
    <xf numFmtId="3" fontId="0" fillId="0" borderId="42" xfId="0" applyNumberFormat="1" applyFont="1" applyFill="1" applyBorder="1" applyAlignment="1">
      <alignment horizontal="left" vertical="center"/>
    </xf>
    <xf numFmtId="3" fontId="0" fillId="0" borderId="43" xfId="0" applyNumberFormat="1" applyFont="1" applyFill="1" applyBorder="1" applyAlignment="1">
      <alignment horizontal="left" vertical="center"/>
    </xf>
    <xf numFmtId="3" fontId="5" fillId="0" borderId="10" xfId="58" applyNumberFormat="1" applyFont="1" applyFill="1" applyBorder="1" applyAlignment="1">
      <alignment horizontal="center" vertical="center" wrapText="1"/>
      <protection/>
    </xf>
    <xf numFmtId="0" fontId="5" fillId="0" borderId="10" xfId="58" applyFont="1" applyFill="1" applyBorder="1" applyAlignment="1">
      <alignment horizontal="center" vertical="center" wrapText="1"/>
      <protection/>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3" fontId="12" fillId="0" borderId="10" xfId="58" applyNumberFormat="1" applyFont="1" applyFill="1" applyBorder="1" applyAlignment="1">
      <alignment horizontal="center" vertical="center" wrapText="1"/>
      <protection/>
    </xf>
    <xf numFmtId="3" fontId="0" fillId="0" borderId="10" xfId="0" applyNumberFormat="1" applyFill="1" applyBorder="1" applyAlignment="1">
      <alignment horizontal="left" vertical="center"/>
    </xf>
    <xf numFmtId="168" fontId="10" fillId="0" borderId="10" xfId="0" applyNumberFormat="1"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C%20Gases%20Dilution%20calcs%20%20-%2025%20%205-18-09.xls#'Pet%20HC%20Gases%20Hlth%20Data%20Matrix'!_ftn2#RANGE!_ftn2" TargetMode="External" /><Relationship Id="rId2" Type="http://schemas.openxmlformats.org/officeDocument/2006/relationships/hyperlink" Target="HC%20Gases%20Dilution%20calcs%20%20-%2025%20%205-18-09.xls#'Pet%20HC%20Gases%20Hlth%20Data%20Matrix'!_ftn3#RANGE!_ftn3" TargetMode="External" /><Relationship Id="rId3" Type="http://schemas.openxmlformats.org/officeDocument/2006/relationships/hyperlink" Target="_ftnref1" TargetMode="External" /><Relationship Id="rId4" Type="http://schemas.openxmlformats.org/officeDocument/2006/relationships/hyperlink" Target="_ftnref2"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226"/>
  <sheetViews>
    <sheetView tabSelected="1" zoomScalePageLayoutView="0" workbookViewId="0" topLeftCell="A9">
      <selection activeCell="O17" sqref="O17"/>
    </sheetView>
  </sheetViews>
  <sheetFormatPr defaultColWidth="9.140625" defaultRowHeight="12.75"/>
  <sheetData>
    <row r="2" ht="12.75">
      <c r="A2" s="168" t="s">
        <v>195</v>
      </c>
    </row>
    <row r="3" ht="13.5" thickBot="1"/>
    <row r="4" spans="2:14" ht="13.5" thickTop="1">
      <c r="B4" s="209" t="s">
        <v>28</v>
      </c>
      <c r="C4" s="210"/>
      <c r="D4" s="210"/>
      <c r="E4" s="210"/>
      <c r="F4" s="210"/>
      <c r="G4" s="210"/>
      <c r="H4" s="210"/>
      <c r="I4" s="210"/>
      <c r="J4" s="210"/>
      <c r="K4" s="210"/>
      <c r="L4" s="210"/>
      <c r="M4" s="211"/>
      <c r="N4" s="5"/>
    </row>
    <row r="5" spans="2:14" ht="13.5" thickBot="1">
      <c r="B5" s="212"/>
      <c r="C5" s="213"/>
      <c r="D5" s="213"/>
      <c r="E5" s="213"/>
      <c r="F5" s="213"/>
      <c r="G5" s="213"/>
      <c r="H5" s="213"/>
      <c r="I5" s="213"/>
      <c r="J5" s="213"/>
      <c r="K5" s="213"/>
      <c r="L5" s="213"/>
      <c r="M5" s="214"/>
      <c r="N5" s="5"/>
    </row>
    <row r="6" spans="2:14" ht="13.5" thickTop="1">
      <c r="B6" s="215" t="s">
        <v>214</v>
      </c>
      <c r="C6" s="218" t="s">
        <v>479</v>
      </c>
      <c r="D6" s="219"/>
      <c r="E6" s="219"/>
      <c r="F6" s="219"/>
      <c r="G6" s="219"/>
      <c r="H6" s="219"/>
      <c r="I6" s="219"/>
      <c r="J6" s="219"/>
      <c r="K6" s="219"/>
      <c r="L6" s="219"/>
      <c r="M6" s="220"/>
      <c r="N6" s="5"/>
    </row>
    <row r="7" spans="2:14" ht="13.5" thickBot="1">
      <c r="B7" s="216"/>
      <c r="C7" s="221" t="s">
        <v>480</v>
      </c>
      <c r="D7" s="222"/>
      <c r="E7" s="222"/>
      <c r="F7" s="222"/>
      <c r="G7" s="222"/>
      <c r="H7" s="222"/>
      <c r="I7" s="222"/>
      <c r="J7" s="222"/>
      <c r="K7" s="222"/>
      <c r="L7" s="222"/>
      <c r="M7" s="223"/>
      <c r="N7" s="5"/>
    </row>
    <row r="8" spans="2:14" ht="16.5" thickBot="1" thickTop="1">
      <c r="B8" s="216"/>
      <c r="C8" s="224" t="s">
        <v>481</v>
      </c>
      <c r="D8" s="225"/>
      <c r="E8" s="226" t="s">
        <v>482</v>
      </c>
      <c r="F8" s="227"/>
      <c r="G8" s="228" t="s">
        <v>483</v>
      </c>
      <c r="H8" s="229"/>
      <c r="I8" s="230" t="s">
        <v>484</v>
      </c>
      <c r="J8" s="232" t="s">
        <v>485</v>
      </c>
      <c r="K8" s="233"/>
      <c r="L8" s="228" t="s">
        <v>486</v>
      </c>
      <c r="M8" s="229"/>
      <c r="N8" s="5"/>
    </row>
    <row r="9" spans="2:14" ht="30" thickBot="1" thickTop="1">
      <c r="B9" s="217"/>
      <c r="C9" s="177" t="s">
        <v>487</v>
      </c>
      <c r="D9" s="178" t="s">
        <v>444</v>
      </c>
      <c r="E9" s="179" t="s">
        <v>487</v>
      </c>
      <c r="F9" s="179" t="s">
        <v>488</v>
      </c>
      <c r="G9" s="180" t="s">
        <v>55</v>
      </c>
      <c r="H9" s="180" t="s">
        <v>56</v>
      </c>
      <c r="I9" s="231"/>
      <c r="J9" s="179" t="s">
        <v>487</v>
      </c>
      <c r="K9" s="179" t="s">
        <v>488</v>
      </c>
      <c r="L9" s="179" t="s">
        <v>487</v>
      </c>
      <c r="M9" s="179" t="s">
        <v>488</v>
      </c>
      <c r="N9" s="5"/>
    </row>
    <row r="10" spans="2:14" ht="14.25" thickBot="1" thickTop="1">
      <c r="B10" s="181" t="s">
        <v>253</v>
      </c>
      <c r="C10" s="145" t="s">
        <v>57</v>
      </c>
      <c r="D10" s="145" t="s">
        <v>445</v>
      </c>
      <c r="E10" s="146" t="s">
        <v>58</v>
      </c>
      <c r="F10" s="146" t="s">
        <v>59</v>
      </c>
      <c r="G10" s="146" t="s">
        <v>60</v>
      </c>
      <c r="H10" s="146" t="s">
        <v>231</v>
      </c>
      <c r="I10" s="146" t="s">
        <v>60</v>
      </c>
      <c r="J10" s="146" t="s">
        <v>61</v>
      </c>
      <c r="K10" s="146" t="s">
        <v>62</v>
      </c>
      <c r="L10" s="146" t="s">
        <v>63</v>
      </c>
      <c r="M10" s="146" t="s">
        <v>64</v>
      </c>
      <c r="N10" s="5"/>
    </row>
    <row r="11" spans="2:14" ht="15.75" thickBot="1">
      <c r="B11" s="147"/>
      <c r="C11" s="207" t="s">
        <v>65</v>
      </c>
      <c r="D11" s="208"/>
      <c r="E11" s="205" t="s">
        <v>66</v>
      </c>
      <c r="F11" s="206"/>
      <c r="G11" s="199" t="s">
        <v>67</v>
      </c>
      <c r="H11" s="193"/>
      <c r="I11" s="200"/>
      <c r="J11" s="199" t="s">
        <v>68</v>
      </c>
      <c r="K11" s="200"/>
      <c r="L11" s="205" t="s">
        <v>69</v>
      </c>
      <c r="M11" s="206"/>
      <c r="N11" s="5"/>
    </row>
    <row r="12" spans="2:14" ht="13.5" thickBot="1">
      <c r="B12" s="147" t="s">
        <v>256</v>
      </c>
      <c r="C12" s="148" t="s">
        <v>70</v>
      </c>
      <c r="D12" s="148" t="s">
        <v>70</v>
      </c>
      <c r="E12" s="149" t="s">
        <v>71</v>
      </c>
      <c r="F12" s="149" t="s">
        <v>72</v>
      </c>
      <c r="G12" s="149" t="s">
        <v>60</v>
      </c>
      <c r="H12" s="149" t="s">
        <v>231</v>
      </c>
      <c r="I12" s="149" t="s">
        <v>60</v>
      </c>
      <c r="J12" s="149" t="s">
        <v>73</v>
      </c>
      <c r="K12" s="149" t="s">
        <v>73</v>
      </c>
      <c r="L12" s="149" t="s">
        <v>74</v>
      </c>
      <c r="M12" s="149" t="s">
        <v>75</v>
      </c>
      <c r="N12" s="5"/>
    </row>
    <row r="13" spans="2:14" ht="15.75" thickBot="1">
      <c r="B13" s="147"/>
      <c r="C13" s="194" t="s">
        <v>76</v>
      </c>
      <c r="D13" s="201"/>
      <c r="E13" s="202" t="s">
        <v>77</v>
      </c>
      <c r="F13" s="203"/>
      <c r="G13" s="202" t="s">
        <v>67</v>
      </c>
      <c r="H13" s="198"/>
      <c r="I13" s="203"/>
      <c r="J13" s="202" t="s">
        <v>78</v>
      </c>
      <c r="K13" s="203"/>
      <c r="L13" s="202" t="s">
        <v>77</v>
      </c>
      <c r="M13" s="203"/>
      <c r="N13" s="5"/>
    </row>
    <row r="14" spans="2:14" ht="13.5" thickBot="1">
      <c r="B14" s="181" t="s">
        <v>258</v>
      </c>
      <c r="C14" s="145" t="s">
        <v>70</v>
      </c>
      <c r="D14" s="145" t="s">
        <v>79</v>
      </c>
      <c r="E14" s="146" t="s">
        <v>71</v>
      </c>
      <c r="F14" s="146" t="s">
        <v>72</v>
      </c>
      <c r="G14" s="146" t="s">
        <v>60</v>
      </c>
      <c r="H14" s="146" t="s">
        <v>231</v>
      </c>
      <c r="I14" s="146" t="s">
        <v>60</v>
      </c>
      <c r="J14" s="146" t="s">
        <v>80</v>
      </c>
      <c r="K14" s="146" t="s">
        <v>73</v>
      </c>
      <c r="L14" s="146" t="s">
        <v>74</v>
      </c>
      <c r="M14" s="146" t="s">
        <v>75</v>
      </c>
      <c r="N14" s="5"/>
    </row>
    <row r="15" spans="2:14" ht="15.75" thickBot="1">
      <c r="B15" s="147"/>
      <c r="C15" s="191" t="s">
        <v>76</v>
      </c>
      <c r="D15" s="204"/>
      <c r="E15" s="199" t="s">
        <v>77</v>
      </c>
      <c r="F15" s="200"/>
      <c r="G15" s="199" t="s">
        <v>67</v>
      </c>
      <c r="H15" s="193"/>
      <c r="I15" s="200"/>
      <c r="J15" s="199" t="s">
        <v>68</v>
      </c>
      <c r="K15" s="200"/>
      <c r="L15" s="199" t="s">
        <v>77</v>
      </c>
      <c r="M15" s="200"/>
      <c r="N15" s="5"/>
    </row>
    <row r="16" spans="2:14" ht="13.5" thickBot="1">
      <c r="B16" s="147" t="s">
        <v>260</v>
      </c>
      <c r="C16" s="148" t="s">
        <v>70</v>
      </c>
      <c r="D16" s="148" t="s">
        <v>79</v>
      </c>
      <c r="E16" s="149" t="s">
        <v>72</v>
      </c>
      <c r="F16" s="149" t="s">
        <v>72</v>
      </c>
      <c r="G16" s="149" t="s">
        <v>60</v>
      </c>
      <c r="H16" s="149" t="s">
        <v>231</v>
      </c>
      <c r="I16" s="149" t="s">
        <v>60</v>
      </c>
      <c r="J16" s="149" t="s">
        <v>80</v>
      </c>
      <c r="K16" s="149" t="s">
        <v>73</v>
      </c>
      <c r="L16" s="149" t="s">
        <v>74</v>
      </c>
      <c r="M16" s="150">
        <v>9000</v>
      </c>
      <c r="N16" s="5"/>
    </row>
    <row r="17" spans="2:14" ht="15.75" thickBot="1">
      <c r="B17" s="147"/>
      <c r="C17" s="194" t="s">
        <v>76</v>
      </c>
      <c r="D17" s="201"/>
      <c r="E17" s="202" t="s">
        <v>77</v>
      </c>
      <c r="F17" s="203"/>
      <c r="G17" s="202" t="s">
        <v>67</v>
      </c>
      <c r="H17" s="198"/>
      <c r="I17" s="203"/>
      <c r="J17" s="202" t="s">
        <v>78</v>
      </c>
      <c r="K17" s="203"/>
      <c r="L17" s="202" t="s">
        <v>77</v>
      </c>
      <c r="M17" s="203"/>
      <c r="N17" s="5"/>
    </row>
    <row r="18" spans="2:14" ht="13.5" thickBot="1">
      <c r="B18" s="181" t="s">
        <v>262</v>
      </c>
      <c r="C18" s="145" t="s">
        <v>81</v>
      </c>
      <c r="D18" s="145" t="s">
        <v>82</v>
      </c>
      <c r="E18" s="146" t="s">
        <v>83</v>
      </c>
      <c r="F18" s="146" t="s">
        <v>84</v>
      </c>
      <c r="G18" s="146" t="s">
        <v>60</v>
      </c>
      <c r="H18" s="146" t="s">
        <v>231</v>
      </c>
      <c r="I18" s="146" t="s">
        <v>60</v>
      </c>
      <c r="J18" s="151">
        <v>3463</v>
      </c>
      <c r="K18" s="151">
        <v>3463</v>
      </c>
      <c r="L18" s="146" t="s">
        <v>85</v>
      </c>
      <c r="M18" s="146" t="s">
        <v>86</v>
      </c>
      <c r="N18" s="5"/>
    </row>
    <row r="19" spans="2:14" ht="15.75" thickBot="1">
      <c r="B19" s="147"/>
      <c r="C19" s="191" t="s">
        <v>76</v>
      </c>
      <c r="D19" s="204"/>
      <c r="E19" s="199" t="s">
        <v>87</v>
      </c>
      <c r="F19" s="200"/>
      <c r="G19" s="199" t="s">
        <v>67</v>
      </c>
      <c r="H19" s="193"/>
      <c r="I19" s="200"/>
      <c r="J19" s="199" t="s">
        <v>88</v>
      </c>
      <c r="K19" s="200"/>
      <c r="L19" s="199" t="s">
        <v>89</v>
      </c>
      <c r="M19" s="200"/>
      <c r="N19" s="5"/>
    </row>
    <row r="20" spans="2:14" ht="13.5" thickBot="1">
      <c r="B20" s="147" t="s">
        <v>264</v>
      </c>
      <c r="C20" s="148" t="s">
        <v>70</v>
      </c>
      <c r="D20" s="148" t="s">
        <v>79</v>
      </c>
      <c r="E20" s="149" t="s">
        <v>71</v>
      </c>
      <c r="F20" s="149" t="s">
        <v>72</v>
      </c>
      <c r="G20" s="149" t="s">
        <v>60</v>
      </c>
      <c r="H20" s="149" t="s">
        <v>231</v>
      </c>
      <c r="I20" s="149" t="s">
        <v>60</v>
      </c>
      <c r="J20" s="150">
        <v>5000</v>
      </c>
      <c r="K20" s="150">
        <v>5000</v>
      </c>
      <c r="L20" s="149" t="s">
        <v>74</v>
      </c>
      <c r="M20" s="149" t="s">
        <v>74</v>
      </c>
      <c r="N20" s="5"/>
    </row>
    <row r="21" spans="2:14" ht="15.75" thickBot="1">
      <c r="B21" s="147"/>
      <c r="C21" s="194" t="s">
        <v>90</v>
      </c>
      <c r="D21" s="201"/>
      <c r="E21" s="202" t="s">
        <v>77</v>
      </c>
      <c r="F21" s="203"/>
      <c r="G21" s="202" t="s">
        <v>67</v>
      </c>
      <c r="H21" s="198"/>
      <c r="I21" s="203"/>
      <c r="J21" s="202" t="s">
        <v>91</v>
      </c>
      <c r="K21" s="203"/>
      <c r="L21" s="202" t="s">
        <v>92</v>
      </c>
      <c r="M21" s="203"/>
      <c r="N21" s="5"/>
    </row>
    <row r="22" spans="2:14" ht="13.5" thickBot="1">
      <c r="B22" s="181" t="s">
        <v>266</v>
      </c>
      <c r="C22" s="145" t="s">
        <v>81</v>
      </c>
      <c r="D22" s="145" t="s">
        <v>82</v>
      </c>
      <c r="E22" s="146" t="s">
        <v>83</v>
      </c>
      <c r="F22" s="146" t="s">
        <v>84</v>
      </c>
      <c r="G22" s="146" t="s">
        <v>60</v>
      </c>
      <c r="H22" s="146" t="s">
        <v>231</v>
      </c>
      <c r="I22" s="146" t="s">
        <v>60</v>
      </c>
      <c r="J22" s="151">
        <v>3463</v>
      </c>
      <c r="K22" s="151">
        <v>3463</v>
      </c>
      <c r="L22" s="146" t="s">
        <v>93</v>
      </c>
      <c r="M22" s="146" t="s">
        <v>94</v>
      </c>
      <c r="N22" s="5"/>
    </row>
    <row r="23" spans="2:14" ht="15.75" thickBot="1">
      <c r="B23" s="147"/>
      <c r="C23" s="191" t="s">
        <v>76</v>
      </c>
      <c r="D23" s="204"/>
      <c r="E23" s="199" t="s">
        <v>88</v>
      </c>
      <c r="F23" s="200"/>
      <c r="G23" s="199" t="s">
        <v>67</v>
      </c>
      <c r="H23" s="193"/>
      <c r="I23" s="200"/>
      <c r="J23" s="199" t="s">
        <v>88</v>
      </c>
      <c r="K23" s="200"/>
      <c r="L23" s="199" t="s">
        <v>95</v>
      </c>
      <c r="M23" s="200"/>
      <c r="N23" s="5"/>
    </row>
    <row r="24" spans="2:14" ht="13.5" thickBot="1">
      <c r="B24" s="147" t="s">
        <v>268</v>
      </c>
      <c r="C24" s="148" t="s">
        <v>70</v>
      </c>
      <c r="D24" s="148" t="s">
        <v>70</v>
      </c>
      <c r="E24" s="149" t="s">
        <v>71</v>
      </c>
      <c r="F24" s="149" t="s">
        <v>71</v>
      </c>
      <c r="G24" s="149" t="s">
        <v>60</v>
      </c>
      <c r="H24" s="149" t="s">
        <v>231</v>
      </c>
      <c r="I24" s="149" t="s">
        <v>60</v>
      </c>
      <c r="J24" s="150">
        <v>5000</v>
      </c>
      <c r="K24" s="150">
        <v>5000</v>
      </c>
      <c r="L24" s="149" t="s">
        <v>74</v>
      </c>
      <c r="M24" s="149" t="s">
        <v>75</v>
      </c>
      <c r="N24" s="5"/>
    </row>
    <row r="25" spans="2:14" ht="15.75" thickBot="1">
      <c r="B25" s="147"/>
      <c r="C25" s="194" t="s">
        <v>76</v>
      </c>
      <c r="D25" s="201"/>
      <c r="E25" s="202" t="s">
        <v>92</v>
      </c>
      <c r="F25" s="203"/>
      <c r="G25" s="202" t="s">
        <v>67</v>
      </c>
      <c r="H25" s="198"/>
      <c r="I25" s="203"/>
      <c r="J25" s="202" t="s">
        <v>91</v>
      </c>
      <c r="K25" s="203"/>
      <c r="L25" s="202" t="s">
        <v>77</v>
      </c>
      <c r="M25" s="203"/>
      <c r="N25" s="5"/>
    </row>
    <row r="26" spans="2:14" ht="13.5" thickBot="1">
      <c r="B26" s="181" t="s">
        <v>270</v>
      </c>
      <c r="C26" s="145" t="s">
        <v>81</v>
      </c>
      <c r="D26" s="145" t="s">
        <v>81</v>
      </c>
      <c r="E26" s="146" t="s">
        <v>83</v>
      </c>
      <c r="F26" s="146" t="s">
        <v>84</v>
      </c>
      <c r="G26" s="146" t="s">
        <v>60</v>
      </c>
      <c r="H26" s="146" t="s">
        <v>231</v>
      </c>
      <c r="I26" s="146" t="s">
        <v>60</v>
      </c>
      <c r="J26" s="146" t="s">
        <v>96</v>
      </c>
      <c r="K26" s="146" t="s">
        <v>97</v>
      </c>
      <c r="L26" s="146" t="s">
        <v>85</v>
      </c>
      <c r="M26" s="146" t="s">
        <v>85</v>
      </c>
      <c r="N26" s="5"/>
    </row>
    <row r="27" spans="2:14" ht="15.75" thickBot="1">
      <c r="B27" s="147"/>
      <c r="C27" s="191" t="s">
        <v>76</v>
      </c>
      <c r="D27" s="204"/>
      <c r="E27" s="199" t="s">
        <v>98</v>
      </c>
      <c r="F27" s="200"/>
      <c r="G27" s="199" t="s">
        <v>67</v>
      </c>
      <c r="H27" s="193"/>
      <c r="I27" s="200"/>
      <c r="J27" s="199" t="s">
        <v>88</v>
      </c>
      <c r="K27" s="200"/>
      <c r="L27" s="199" t="s">
        <v>89</v>
      </c>
      <c r="M27" s="200"/>
      <c r="N27" s="5"/>
    </row>
    <row r="28" spans="2:14" ht="13.5" thickBot="1">
      <c r="B28" s="147" t="s">
        <v>272</v>
      </c>
      <c r="C28" s="148" t="s">
        <v>81</v>
      </c>
      <c r="D28" s="148" t="s">
        <v>81</v>
      </c>
      <c r="E28" s="149" t="s">
        <v>84</v>
      </c>
      <c r="F28" s="149" t="s">
        <v>84</v>
      </c>
      <c r="G28" s="149" t="s">
        <v>231</v>
      </c>
      <c r="H28" s="149" t="s">
        <v>231</v>
      </c>
      <c r="I28" s="149" t="s">
        <v>231</v>
      </c>
      <c r="J28" s="149" t="s">
        <v>96</v>
      </c>
      <c r="K28" s="150">
        <v>3463</v>
      </c>
      <c r="L28" s="149" t="s">
        <v>85</v>
      </c>
      <c r="M28" s="149" t="s">
        <v>85</v>
      </c>
      <c r="N28" s="5"/>
    </row>
    <row r="29" spans="2:14" ht="15.75" thickBot="1">
      <c r="B29" s="147"/>
      <c r="C29" s="194" t="s">
        <v>76</v>
      </c>
      <c r="D29" s="201"/>
      <c r="E29" s="202" t="s">
        <v>98</v>
      </c>
      <c r="F29" s="203"/>
      <c r="G29" s="202" t="s">
        <v>67</v>
      </c>
      <c r="H29" s="198"/>
      <c r="I29" s="203"/>
      <c r="J29" s="202" t="s">
        <v>98</v>
      </c>
      <c r="K29" s="203"/>
      <c r="L29" s="202" t="s">
        <v>89</v>
      </c>
      <c r="M29" s="203"/>
      <c r="N29" s="5"/>
    </row>
    <row r="30" spans="2:14" ht="25.5" thickBot="1">
      <c r="B30" s="181" t="s">
        <v>274</v>
      </c>
      <c r="C30" s="145" t="s">
        <v>129</v>
      </c>
      <c r="D30" s="145" t="s">
        <v>99</v>
      </c>
      <c r="E30" s="146" t="s">
        <v>131</v>
      </c>
      <c r="F30" s="146" t="s">
        <v>100</v>
      </c>
      <c r="G30" s="146" t="s">
        <v>231</v>
      </c>
      <c r="H30" s="146" t="s">
        <v>231</v>
      </c>
      <c r="I30" s="146" t="s">
        <v>231</v>
      </c>
      <c r="J30" s="146" t="s">
        <v>132</v>
      </c>
      <c r="K30" s="146" t="s">
        <v>101</v>
      </c>
      <c r="L30" s="146" t="s">
        <v>29</v>
      </c>
      <c r="M30" s="146" t="s">
        <v>102</v>
      </c>
      <c r="N30" s="5"/>
    </row>
    <row r="31" spans="2:14" ht="15.75" thickBot="1">
      <c r="B31" s="147"/>
      <c r="C31" s="191" t="s">
        <v>76</v>
      </c>
      <c r="D31" s="204"/>
      <c r="E31" s="199" t="s">
        <v>92</v>
      </c>
      <c r="F31" s="200"/>
      <c r="G31" s="199" t="s">
        <v>67</v>
      </c>
      <c r="H31" s="193"/>
      <c r="I31" s="200"/>
      <c r="J31" s="199" t="s">
        <v>78</v>
      </c>
      <c r="K31" s="200"/>
      <c r="L31" s="199" t="s">
        <v>77</v>
      </c>
      <c r="M31" s="200"/>
      <c r="N31" s="5"/>
    </row>
    <row r="32" spans="2:14" ht="25.5" thickBot="1">
      <c r="B32" s="147" t="s">
        <v>277</v>
      </c>
      <c r="C32" s="182" t="s">
        <v>103</v>
      </c>
      <c r="D32" s="148" t="s">
        <v>104</v>
      </c>
      <c r="E32" s="150">
        <v>2500</v>
      </c>
      <c r="F32" s="150">
        <v>2503</v>
      </c>
      <c r="G32" s="149" t="s">
        <v>105</v>
      </c>
      <c r="H32" s="149" t="s">
        <v>105</v>
      </c>
      <c r="I32" s="149" t="s">
        <v>105</v>
      </c>
      <c r="J32" s="149" t="s">
        <v>73</v>
      </c>
      <c r="K32" s="149" t="s">
        <v>106</v>
      </c>
      <c r="L32" s="149" t="s">
        <v>74</v>
      </c>
      <c r="M32" s="149" t="s">
        <v>107</v>
      </c>
      <c r="N32" s="5"/>
    </row>
    <row r="33" spans="2:14" ht="15.75" thickBot="1">
      <c r="B33" s="147"/>
      <c r="C33" s="194" t="s">
        <v>108</v>
      </c>
      <c r="D33" s="201"/>
      <c r="E33" s="202" t="s">
        <v>109</v>
      </c>
      <c r="F33" s="203"/>
      <c r="G33" s="202" t="s">
        <v>157</v>
      </c>
      <c r="H33" s="198"/>
      <c r="I33" s="203"/>
      <c r="J33" s="202" t="s">
        <v>78</v>
      </c>
      <c r="K33" s="203"/>
      <c r="L33" s="202" t="s">
        <v>92</v>
      </c>
      <c r="M33" s="203"/>
      <c r="N33" s="5"/>
    </row>
    <row r="34" spans="2:14" ht="25.5" thickBot="1">
      <c r="B34" s="181" t="s">
        <v>280</v>
      </c>
      <c r="C34" s="145" t="s">
        <v>104</v>
      </c>
      <c r="D34" s="145" t="s">
        <v>104</v>
      </c>
      <c r="E34" s="151">
        <v>2503</v>
      </c>
      <c r="F34" s="151">
        <v>2591</v>
      </c>
      <c r="G34" s="146" t="s">
        <v>105</v>
      </c>
      <c r="H34" s="146" t="s">
        <v>105</v>
      </c>
      <c r="I34" s="146" t="s">
        <v>105</v>
      </c>
      <c r="J34" s="146" t="s">
        <v>110</v>
      </c>
      <c r="K34" s="146" t="s">
        <v>104</v>
      </c>
      <c r="L34" s="146" t="s">
        <v>107</v>
      </c>
      <c r="M34" s="151">
        <v>9326</v>
      </c>
      <c r="N34" s="5"/>
    </row>
    <row r="35" spans="2:14" ht="13.5" thickBot="1">
      <c r="B35" s="147"/>
      <c r="C35" s="191" t="s">
        <v>219</v>
      </c>
      <c r="D35" s="204"/>
      <c r="E35" s="199" t="s">
        <v>109</v>
      </c>
      <c r="F35" s="200"/>
      <c r="G35" s="199" t="s">
        <v>154</v>
      </c>
      <c r="H35" s="193"/>
      <c r="I35" s="200"/>
      <c r="J35" s="199" t="s">
        <v>98</v>
      </c>
      <c r="K35" s="200"/>
      <c r="L35" s="199" t="s">
        <v>77</v>
      </c>
      <c r="M35" s="200"/>
      <c r="N35" s="5"/>
    </row>
    <row r="36" spans="2:14" ht="25.5" thickBot="1">
      <c r="B36" s="147" t="s">
        <v>283</v>
      </c>
      <c r="C36" s="148" t="s">
        <v>104</v>
      </c>
      <c r="D36" s="148" t="s">
        <v>104</v>
      </c>
      <c r="E36" s="150">
        <v>2515</v>
      </c>
      <c r="F36" s="150">
        <v>2717</v>
      </c>
      <c r="G36" s="149" t="s">
        <v>105</v>
      </c>
      <c r="H36" s="149" t="s">
        <v>105</v>
      </c>
      <c r="I36" s="149" t="s">
        <v>105</v>
      </c>
      <c r="J36" s="149" t="s">
        <v>110</v>
      </c>
      <c r="K36" s="149" t="s">
        <v>104</v>
      </c>
      <c r="L36" s="149" t="s">
        <v>112</v>
      </c>
      <c r="M36" s="149" t="s">
        <v>113</v>
      </c>
      <c r="N36" s="5"/>
    </row>
    <row r="37" spans="2:14" ht="13.5" thickBot="1">
      <c r="B37" s="147"/>
      <c r="C37" s="194" t="s">
        <v>114</v>
      </c>
      <c r="D37" s="201"/>
      <c r="E37" s="202" t="s">
        <v>109</v>
      </c>
      <c r="F37" s="203"/>
      <c r="G37" s="202" t="s">
        <v>154</v>
      </c>
      <c r="H37" s="198"/>
      <c r="I37" s="203"/>
      <c r="J37" s="202" t="s">
        <v>87</v>
      </c>
      <c r="K37" s="203"/>
      <c r="L37" s="202" t="s">
        <v>92</v>
      </c>
      <c r="M37" s="203"/>
      <c r="N37" s="5"/>
    </row>
    <row r="38" spans="2:14" ht="25.5" thickBot="1">
      <c r="B38" s="181" t="s">
        <v>286</v>
      </c>
      <c r="C38" s="145" t="s">
        <v>115</v>
      </c>
      <c r="D38" s="145" t="s">
        <v>30</v>
      </c>
      <c r="E38" s="146" t="s">
        <v>31</v>
      </c>
      <c r="F38" s="146" t="s">
        <v>32</v>
      </c>
      <c r="G38" s="146" t="s">
        <v>60</v>
      </c>
      <c r="H38" s="146" t="s">
        <v>231</v>
      </c>
      <c r="I38" s="146" t="s">
        <v>60</v>
      </c>
      <c r="J38" s="146" t="s">
        <v>121</v>
      </c>
      <c r="K38" s="151">
        <v>230867</v>
      </c>
      <c r="L38" s="146" t="s">
        <v>116</v>
      </c>
      <c r="M38" s="146" t="s">
        <v>33</v>
      </c>
      <c r="N38" s="5"/>
    </row>
    <row r="39" spans="2:14" ht="13.5" thickBot="1">
      <c r="B39" s="147"/>
      <c r="C39" s="191" t="s">
        <v>76</v>
      </c>
      <c r="D39" s="204"/>
      <c r="E39" s="199" t="s">
        <v>92</v>
      </c>
      <c r="F39" s="200"/>
      <c r="G39" s="199" t="s">
        <v>67</v>
      </c>
      <c r="H39" s="193"/>
      <c r="I39" s="200"/>
      <c r="J39" s="199" t="s">
        <v>87</v>
      </c>
      <c r="K39" s="200"/>
      <c r="L39" s="199" t="s">
        <v>77</v>
      </c>
      <c r="M39" s="200"/>
      <c r="N39" s="5"/>
    </row>
    <row r="40" spans="2:14" ht="25.5" thickBot="1">
      <c r="B40" s="147" t="s">
        <v>430</v>
      </c>
      <c r="C40" s="148" t="s">
        <v>34</v>
      </c>
      <c r="D40" s="148" t="s">
        <v>35</v>
      </c>
      <c r="E40" s="150">
        <v>2543</v>
      </c>
      <c r="F40" s="149" t="s">
        <v>36</v>
      </c>
      <c r="G40" s="149" t="s">
        <v>60</v>
      </c>
      <c r="H40" s="149" t="s">
        <v>231</v>
      </c>
      <c r="I40" s="149" t="s">
        <v>60</v>
      </c>
      <c r="J40" s="149" t="s">
        <v>37</v>
      </c>
      <c r="K40" s="149" t="s">
        <v>38</v>
      </c>
      <c r="L40" s="150">
        <v>9156</v>
      </c>
      <c r="M40" s="150">
        <v>10465</v>
      </c>
      <c r="N40" s="5"/>
    </row>
    <row r="41" spans="2:14" ht="13.5" thickBot="1">
      <c r="B41" s="147"/>
      <c r="C41" s="194" t="s">
        <v>76</v>
      </c>
      <c r="D41" s="201"/>
      <c r="E41" s="202" t="s">
        <v>119</v>
      </c>
      <c r="F41" s="203"/>
      <c r="G41" s="202" t="s">
        <v>67</v>
      </c>
      <c r="H41" s="198"/>
      <c r="I41" s="203"/>
      <c r="J41" s="202" t="s">
        <v>87</v>
      </c>
      <c r="K41" s="203"/>
      <c r="L41" s="202" t="s">
        <v>120</v>
      </c>
      <c r="M41" s="203"/>
      <c r="N41" s="5"/>
    </row>
    <row r="42" spans="2:14" ht="25.5" thickBot="1">
      <c r="B42" s="181" t="s">
        <v>433</v>
      </c>
      <c r="C42" s="145" t="s">
        <v>39</v>
      </c>
      <c r="D42" s="145" t="s">
        <v>117</v>
      </c>
      <c r="E42" s="146" t="s">
        <v>40</v>
      </c>
      <c r="F42" s="151">
        <v>2825</v>
      </c>
      <c r="G42" s="146" t="s">
        <v>60</v>
      </c>
      <c r="H42" s="146" t="s">
        <v>231</v>
      </c>
      <c r="I42" s="146" t="s">
        <v>60</v>
      </c>
      <c r="J42" s="146" t="s">
        <v>118</v>
      </c>
      <c r="K42" s="146" t="s">
        <v>41</v>
      </c>
      <c r="L42" s="146" t="s">
        <v>42</v>
      </c>
      <c r="M42" s="151">
        <v>10169</v>
      </c>
      <c r="N42" s="5"/>
    </row>
    <row r="43" spans="2:14" ht="13.5" thickBot="1">
      <c r="B43" s="147"/>
      <c r="C43" s="191" t="s">
        <v>76</v>
      </c>
      <c r="D43" s="204"/>
      <c r="E43" s="199" t="s">
        <v>119</v>
      </c>
      <c r="F43" s="200"/>
      <c r="G43" s="199" t="s">
        <v>67</v>
      </c>
      <c r="H43" s="193"/>
      <c r="I43" s="200"/>
      <c r="J43" s="199" t="s">
        <v>98</v>
      </c>
      <c r="K43" s="200"/>
      <c r="L43" s="199" t="s">
        <v>119</v>
      </c>
      <c r="M43" s="200"/>
      <c r="N43" s="5"/>
    </row>
    <row r="44" spans="2:14" ht="25.5" thickBot="1">
      <c r="B44" s="147" t="s">
        <v>446</v>
      </c>
      <c r="C44" s="148" t="s">
        <v>447</v>
      </c>
      <c r="D44" s="148" t="s">
        <v>122</v>
      </c>
      <c r="E44" s="150">
        <v>2503</v>
      </c>
      <c r="F44" s="150">
        <v>2577</v>
      </c>
      <c r="G44" s="149" t="s">
        <v>105</v>
      </c>
      <c r="H44" s="149" t="s">
        <v>105</v>
      </c>
      <c r="I44" s="149" t="s">
        <v>105</v>
      </c>
      <c r="J44" s="150">
        <v>346300</v>
      </c>
      <c r="K44" s="149" t="s">
        <v>122</v>
      </c>
      <c r="L44" s="150">
        <v>9009</v>
      </c>
      <c r="M44" s="153">
        <v>9278</v>
      </c>
      <c r="N44" s="5"/>
    </row>
    <row r="45" spans="2:14" ht="13.5" thickBot="1">
      <c r="B45" s="183"/>
      <c r="C45" s="194" t="s">
        <v>219</v>
      </c>
      <c r="D45" s="195"/>
      <c r="E45" s="196" t="s">
        <v>119</v>
      </c>
      <c r="F45" s="197"/>
      <c r="G45" s="196" t="s">
        <v>154</v>
      </c>
      <c r="H45" s="198"/>
      <c r="I45" s="197"/>
      <c r="J45" s="196" t="s">
        <v>98</v>
      </c>
      <c r="K45" s="197"/>
      <c r="L45" s="196" t="s">
        <v>119</v>
      </c>
      <c r="M45" s="197"/>
      <c r="N45" s="5"/>
    </row>
    <row r="46" spans="2:14" ht="25.5" thickBot="1">
      <c r="B46" s="181" t="s">
        <v>439</v>
      </c>
      <c r="C46" s="154">
        <v>5906</v>
      </c>
      <c r="D46" s="154">
        <v>53150</v>
      </c>
      <c r="E46" s="151">
        <v>2551</v>
      </c>
      <c r="F46" s="151">
        <v>3049</v>
      </c>
      <c r="G46" s="146" t="s">
        <v>60</v>
      </c>
      <c r="H46" s="146" t="s">
        <v>231</v>
      </c>
      <c r="I46" s="146" t="s">
        <v>60</v>
      </c>
      <c r="J46" s="151">
        <v>19239</v>
      </c>
      <c r="K46" s="151">
        <v>173150</v>
      </c>
      <c r="L46" s="151">
        <v>9184</v>
      </c>
      <c r="M46" s="155">
        <v>10976</v>
      </c>
      <c r="N46" s="5"/>
    </row>
    <row r="47" spans="2:14" ht="13.5" thickBot="1">
      <c r="B47" s="183"/>
      <c r="C47" s="191" t="s">
        <v>76</v>
      </c>
      <c r="D47" s="192"/>
      <c r="E47" s="189" t="s">
        <v>119</v>
      </c>
      <c r="F47" s="190"/>
      <c r="G47" s="189" t="s">
        <v>67</v>
      </c>
      <c r="H47" s="193"/>
      <c r="I47" s="190"/>
      <c r="J47" s="189" t="s">
        <v>98</v>
      </c>
      <c r="K47" s="190"/>
      <c r="L47" s="189" t="s">
        <v>119</v>
      </c>
      <c r="M47" s="190"/>
      <c r="N47" s="5"/>
    </row>
    <row r="48" spans="2:14" ht="25.5" thickBot="1">
      <c r="B48" s="147" t="s">
        <v>442</v>
      </c>
      <c r="C48" s="152">
        <v>10000</v>
      </c>
      <c r="D48" s="152">
        <v>10101</v>
      </c>
      <c r="E48" s="150">
        <v>2500</v>
      </c>
      <c r="F48" s="150">
        <v>2525</v>
      </c>
      <c r="G48" s="149" t="s">
        <v>60</v>
      </c>
      <c r="H48" s="149" t="s">
        <v>231</v>
      </c>
      <c r="I48" s="149" t="s">
        <v>60</v>
      </c>
      <c r="J48" s="150">
        <v>346300</v>
      </c>
      <c r="K48" s="149" t="s">
        <v>122</v>
      </c>
      <c r="L48" s="150">
        <v>9000</v>
      </c>
      <c r="M48" s="153">
        <v>9091</v>
      </c>
      <c r="N48" s="5"/>
    </row>
    <row r="49" spans="2:14" ht="13.5" thickBot="1">
      <c r="B49" s="183"/>
      <c r="C49" s="194" t="s">
        <v>76</v>
      </c>
      <c r="D49" s="195"/>
      <c r="E49" s="196" t="s">
        <v>119</v>
      </c>
      <c r="F49" s="197"/>
      <c r="G49" s="196" t="s">
        <v>67</v>
      </c>
      <c r="H49" s="198"/>
      <c r="I49" s="197"/>
      <c r="J49" s="196" t="s">
        <v>98</v>
      </c>
      <c r="K49" s="197"/>
      <c r="L49" s="196" t="s">
        <v>119</v>
      </c>
      <c r="M49" s="197"/>
      <c r="N49" s="5"/>
    </row>
    <row r="50" spans="2:14" ht="25.5" thickBot="1">
      <c r="B50" s="181" t="s">
        <v>123</v>
      </c>
      <c r="C50" s="154">
        <v>5906</v>
      </c>
      <c r="D50" s="154">
        <v>53150</v>
      </c>
      <c r="E50" s="151">
        <v>2551</v>
      </c>
      <c r="F50" s="151">
        <v>3049</v>
      </c>
      <c r="G50" s="146" t="s">
        <v>60</v>
      </c>
      <c r="H50" s="146" t="s">
        <v>231</v>
      </c>
      <c r="I50" s="146" t="s">
        <v>60</v>
      </c>
      <c r="J50" s="151">
        <v>19239</v>
      </c>
      <c r="K50" s="151">
        <v>173150</v>
      </c>
      <c r="L50" s="151">
        <v>9184</v>
      </c>
      <c r="M50" s="155">
        <v>10976</v>
      </c>
      <c r="N50" s="5"/>
    </row>
    <row r="51" spans="2:14" ht="13.5" thickBot="1">
      <c r="B51" s="183"/>
      <c r="C51" s="191" t="s">
        <v>76</v>
      </c>
      <c r="D51" s="192"/>
      <c r="E51" s="189" t="s">
        <v>119</v>
      </c>
      <c r="F51" s="190"/>
      <c r="G51" s="189" t="s">
        <v>67</v>
      </c>
      <c r="H51" s="193"/>
      <c r="I51" s="190"/>
      <c r="J51" s="189" t="s">
        <v>98</v>
      </c>
      <c r="K51" s="190"/>
      <c r="L51" s="189" t="s">
        <v>119</v>
      </c>
      <c r="M51" s="190"/>
      <c r="N51" s="5"/>
    </row>
    <row r="52" spans="2:14" ht="25.5" thickBot="1">
      <c r="B52" s="147" t="s">
        <v>305</v>
      </c>
      <c r="C52" s="152">
        <v>10000</v>
      </c>
      <c r="D52" s="152">
        <v>10204</v>
      </c>
      <c r="E52" s="150">
        <v>2500</v>
      </c>
      <c r="F52" s="150">
        <v>2551</v>
      </c>
      <c r="G52" s="149" t="s">
        <v>60</v>
      </c>
      <c r="H52" s="149" t="s">
        <v>231</v>
      </c>
      <c r="I52" s="149" t="s">
        <v>60</v>
      </c>
      <c r="J52" s="150">
        <v>173150</v>
      </c>
      <c r="K52" s="149" t="s">
        <v>122</v>
      </c>
      <c r="L52" s="150">
        <v>9000</v>
      </c>
      <c r="M52" s="153">
        <v>9184</v>
      </c>
      <c r="N52" s="5"/>
    </row>
    <row r="53" spans="2:14" ht="13.5" thickBot="1">
      <c r="B53" s="183"/>
      <c r="C53" s="194" t="s">
        <v>76</v>
      </c>
      <c r="D53" s="195"/>
      <c r="E53" s="196" t="s">
        <v>119</v>
      </c>
      <c r="F53" s="197"/>
      <c r="G53" s="196" t="s">
        <v>67</v>
      </c>
      <c r="H53" s="198"/>
      <c r="I53" s="197"/>
      <c r="J53" s="196" t="s">
        <v>98</v>
      </c>
      <c r="K53" s="197"/>
      <c r="L53" s="196" t="s">
        <v>92</v>
      </c>
      <c r="M53" s="197"/>
      <c r="N53" s="5"/>
    </row>
    <row r="54" spans="2:14" ht="25.5" thickBot="1">
      <c r="B54" s="181" t="s">
        <v>308</v>
      </c>
      <c r="C54" s="154">
        <v>10000</v>
      </c>
      <c r="D54" s="154">
        <v>10000</v>
      </c>
      <c r="E54" s="151">
        <v>2500</v>
      </c>
      <c r="F54" s="151">
        <v>2500</v>
      </c>
      <c r="G54" s="146" t="s">
        <v>60</v>
      </c>
      <c r="H54" s="146" t="s">
        <v>231</v>
      </c>
      <c r="I54" s="146" t="s">
        <v>60</v>
      </c>
      <c r="J54" s="151">
        <v>5000</v>
      </c>
      <c r="K54" s="151">
        <v>5000</v>
      </c>
      <c r="L54" s="151">
        <v>9000</v>
      </c>
      <c r="M54" s="151">
        <v>9000</v>
      </c>
      <c r="N54" s="5"/>
    </row>
    <row r="55" spans="2:14" ht="15.75" thickBot="1">
      <c r="B55" s="183"/>
      <c r="C55" s="191" t="s">
        <v>76</v>
      </c>
      <c r="D55" s="192"/>
      <c r="E55" s="189" t="s">
        <v>119</v>
      </c>
      <c r="F55" s="190"/>
      <c r="G55" s="189" t="s">
        <v>67</v>
      </c>
      <c r="H55" s="193"/>
      <c r="I55" s="190"/>
      <c r="J55" s="189" t="s">
        <v>91</v>
      </c>
      <c r="K55" s="190"/>
      <c r="L55" s="189" t="s">
        <v>92</v>
      </c>
      <c r="M55" s="190"/>
      <c r="N55" s="5"/>
    </row>
    <row r="56" spans="2:14" ht="25.5" thickBot="1">
      <c r="B56" s="147" t="s">
        <v>311</v>
      </c>
      <c r="C56" s="148" t="s">
        <v>127</v>
      </c>
      <c r="D56" s="148" t="s">
        <v>127</v>
      </c>
      <c r="E56" s="150">
        <v>1000</v>
      </c>
      <c r="F56" s="149" t="s">
        <v>122</v>
      </c>
      <c r="G56" s="149" t="s">
        <v>105</v>
      </c>
      <c r="H56" s="149" t="s">
        <v>124</v>
      </c>
      <c r="I56" s="149" t="s">
        <v>124</v>
      </c>
      <c r="J56" s="150">
        <v>2000</v>
      </c>
      <c r="K56" s="149" t="s">
        <v>122</v>
      </c>
      <c r="L56" s="150">
        <v>10601</v>
      </c>
      <c r="M56" s="153">
        <v>34615</v>
      </c>
      <c r="N56" s="5"/>
    </row>
    <row r="57" spans="2:14" ht="13.5" thickBot="1">
      <c r="B57" s="183"/>
      <c r="C57" s="194" t="s">
        <v>218</v>
      </c>
      <c r="D57" s="195"/>
      <c r="E57" s="196" t="s">
        <v>125</v>
      </c>
      <c r="F57" s="197"/>
      <c r="G57" s="196" t="s">
        <v>126</v>
      </c>
      <c r="H57" s="198"/>
      <c r="I57" s="197"/>
      <c r="J57" s="196" t="s">
        <v>218</v>
      </c>
      <c r="K57" s="197"/>
      <c r="L57" s="196" t="s">
        <v>92</v>
      </c>
      <c r="M57" s="197"/>
      <c r="N57" s="5"/>
    </row>
    <row r="58" spans="2:14" ht="25.5" thickBot="1">
      <c r="B58" s="181" t="s">
        <v>314</v>
      </c>
      <c r="C58" s="145" t="s">
        <v>127</v>
      </c>
      <c r="D58" s="145" t="s">
        <v>127</v>
      </c>
      <c r="E58" s="151">
        <v>2688</v>
      </c>
      <c r="F58" s="151">
        <v>3846</v>
      </c>
      <c r="G58" s="146" t="s">
        <v>105</v>
      </c>
      <c r="H58" s="146" t="s">
        <v>124</v>
      </c>
      <c r="I58" s="146" t="s">
        <v>105</v>
      </c>
      <c r="J58" s="151">
        <v>11171</v>
      </c>
      <c r="K58" s="151">
        <v>49471</v>
      </c>
      <c r="L58" s="151">
        <v>9677</v>
      </c>
      <c r="M58" s="155">
        <v>13846</v>
      </c>
      <c r="N58" s="5"/>
    </row>
    <row r="59" spans="2:14" ht="13.5" thickBot="1">
      <c r="B59" s="183"/>
      <c r="C59" s="191" t="s">
        <v>128</v>
      </c>
      <c r="D59" s="192"/>
      <c r="E59" s="189" t="s">
        <v>109</v>
      </c>
      <c r="F59" s="190"/>
      <c r="G59" s="189" t="s">
        <v>111</v>
      </c>
      <c r="H59" s="193"/>
      <c r="I59" s="190"/>
      <c r="J59" s="189" t="s">
        <v>98</v>
      </c>
      <c r="K59" s="190"/>
      <c r="L59" s="189" t="s">
        <v>92</v>
      </c>
      <c r="M59" s="190"/>
      <c r="N59" s="5"/>
    </row>
    <row r="60" spans="2:14" ht="25.5" thickBot="1">
      <c r="B60" s="147" t="s">
        <v>317</v>
      </c>
      <c r="C60" s="148" t="s">
        <v>129</v>
      </c>
      <c r="D60" s="148" t="s">
        <v>130</v>
      </c>
      <c r="E60" s="149" t="s">
        <v>131</v>
      </c>
      <c r="F60" s="150">
        <v>2793</v>
      </c>
      <c r="G60" s="149" t="s">
        <v>60</v>
      </c>
      <c r="H60" s="149" t="s">
        <v>231</v>
      </c>
      <c r="I60" s="149" t="s">
        <v>60</v>
      </c>
      <c r="J60" s="149" t="s">
        <v>132</v>
      </c>
      <c r="K60" s="149" t="s">
        <v>101</v>
      </c>
      <c r="L60" s="149" t="s">
        <v>133</v>
      </c>
      <c r="M60" s="149" t="s">
        <v>102</v>
      </c>
      <c r="N60" s="5"/>
    </row>
    <row r="61" spans="2:14" ht="15.75" thickBot="1">
      <c r="B61" s="147"/>
      <c r="C61" s="194" t="s">
        <v>76</v>
      </c>
      <c r="D61" s="201"/>
      <c r="E61" s="202" t="s">
        <v>120</v>
      </c>
      <c r="F61" s="203"/>
      <c r="G61" s="202" t="s">
        <v>67</v>
      </c>
      <c r="H61" s="198"/>
      <c r="I61" s="203"/>
      <c r="J61" s="202" t="s">
        <v>68</v>
      </c>
      <c r="K61" s="203"/>
      <c r="L61" s="202" t="s">
        <v>120</v>
      </c>
      <c r="M61" s="203"/>
      <c r="N61" s="5"/>
    </row>
    <row r="62" spans="2:14" ht="25.5" thickBot="1">
      <c r="B62" s="181" t="s">
        <v>320</v>
      </c>
      <c r="C62" s="145" t="s">
        <v>70</v>
      </c>
      <c r="D62" s="145" t="s">
        <v>134</v>
      </c>
      <c r="E62" s="146" t="s">
        <v>71</v>
      </c>
      <c r="F62" s="146" t="s">
        <v>135</v>
      </c>
      <c r="G62" s="146" t="s">
        <v>60</v>
      </c>
      <c r="H62" s="146" t="s">
        <v>231</v>
      </c>
      <c r="I62" s="146" t="s">
        <v>60</v>
      </c>
      <c r="J62" s="146" t="s">
        <v>73</v>
      </c>
      <c r="K62" s="146" t="s">
        <v>136</v>
      </c>
      <c r="L62" s="146" t="s">
        <v>74</v>
      </c>
      <c r="M62" s="156" t="s">
        <v>137</v>
      </c>
      <c r="N62" s="5"/>
    </row>
    <row r="63" spans="2:14" ht="15.75" thickBot="1">
      <c r="B63" s="147"/>
      <c r="C63" s="191" t="s">
        <v>76</v>
      </c>
      <c r="D63" s="204"/>
      <c r="E63" s="199" t="s">
        <v>119</v>
      </c>
      <c r="F63" s="200"/>
      <c r="G63" s="199" t="s">
        <v>67</v>
      </c>
      <c r="H63" s="193"/>
      <c r="I63" s="200"/>
      <c r="J63" s="199" t="s">
        <v>78</v>
      </c>
      <c r="K63" s="200"/>
      <c r="L63" s="199" t="s">
        <v>120</v>
      </c>
      <c r="M63" s="200"/>
      <c r="N63" s="5"/>
    </row>
    <row r="64" spans="2:14" ht="25.5" thickBot="1">
      <c r="B64" s="147" t="s">
        <v>322</v>
      </c>
      <c r="C64" s="148" t="s">
        <v>79</v>
      </c>
      <c r="D64" s="148" t="s">
        <v>79</v>
      </c>
      <c r="E64" s="149" t="s">
        <v>71</v>
      </c>
      <c r="F64" s="149" t="s">
        <v>72</v>
      </c>
      <c r="G64" s="149" t="s">
        <v>60</v>
      </c>
      <c r="H64" s="149" t="s">
        <v>231</v>
      </c>
      <c r="I64" s="149" t="s">
        <v>60</v>
      </c>
      <c r="J64" s="149" t="s">
        <v>73</v>
      </c>
      <c r="K64" s="149" t="s">
        <v>80</v>
      </c>
      <c r="L64" s="149" t="s">
        <v>74</v>
      </c>
      <c r="M64" s="149" t="s">
        <v>74</v>
      </c>
      <c r="N64" s="5"/>
    </row>
    <row r="65" spans="2:14" ht="15.75" thickBot="1">
      <c r="B65" s="147"/>
      <c r="C65" s="194" t="s">
        <v>90</v>
      </c>
      <c r="D65" s="201"/>
      <c r="E65" s="202" t="s">
        <v>119</v>
      </c>
      <c r="F65" s="203"/>
      <c r="G65" s="202" t="s">
        <v>67</v>
      </c>
      <c r="H65" s="198"/>
      <c r="I65" s="203"/>
      <c r="J65" s="202" t="s">
        <v>78</v>
      </c>
      <c r="K65" s="203"/>
      <c r="L65" s="202" t="s">
        <v>120</v>
      </c>
      <c r="M65" s="203"/>
      <c r="N65" s="5"/>
    </row>
    <row r="66" spans="2:14" ht="25.5" thickBot="1">
      <c r="B66" s="181" t="s">
        <v>324</v>
      </c>
      <c r="C66" s="145" t="s">
        <v>79</v>
      </c>
      <c r="D66" s="145" t="s">
        <v>70</v>
      </c>
      <c r="E66" s="146" t="s">
        <v>71</v>
      </c>
      <c r="F66" s="146" t="s">
        <v>71</v>
      </c>
      <c r="G66" s="146" t="s">
        <v>60</v>
      </c>
      <c r="H66" s="146" t="s">
        <v>231</v>
      </c>
      <c r="I66" s="146" t="s">
        <v>60</v>
      </c>
      <c r="J66" s="146" t="s">
        <v>80</v>
      </c>
      <c r="K66" s="146" t="s">
        <v>80</v>
      </c>
      <c r="L66" s="146" t="s">
        <v>75</v>
      </c>
      <c r="M66" s="146" t="s">
        <v>75</v>
      </c>
      <c r="N66" s="5"/>
    </row>
    <row r="67" spans="2:14" ht="15.75" thickBot="1">
      <c r="B67" s="147"/>
      <c r="C67" s="191" t="s">
        <v>76</v>
      </c>
      <c r="D67" s="204"/>
      <c r="E67" s="199" t="s">
        <v>120</v>
      </c>
      <c r="F67" s="200"/>
      <c r="G67" s="199" t="s">
        <v>67</v>
      </c>
      <c r="H67" s="193"/>
      <c r="I67" s="200"/>
      <c r="J67" s="199" t="s">
        <v>78</v>
      </c>
      <c r="K67" s="200"/>
      <c r="L67" s="199" t="s">
        <v>120</v>
      </c>
      <c r="M67" s="200"/>
      <c r="N67" s="5"/>
    </row>
    <row r="68" spans="2:14" ht="25.5" thickBot="1">
      <c r="B68" s="147" t="s">
        <v>326</v>
      </c>
      <c r="C68" s="148" t="s">
        <v>43</v>
      </c>
      <c r="D68" s="148" t="s">
        <v>138</v>
      </c>
      <c r="E68" s="149" t="s">
        <v>44</v>
      </c>
      <c r="F68" s="149" t="s">
        <v>139</v>
      </c>
      <c r="G68" s="149" t="s">
        <v>60</v>
      </c>
      <c r="H68" s="149" t="s">
        <v>231</v>
      </c>
      <c r="I68" s="149" t="s">
        <v>60</v>
      </c>
      <c r="J68" s="149" t="s">
        <v>45</v>
      </c>
      <c r="K68" s="149" t="s">
        <v>46</v>
      </c>
      <c r="L68" s="149" t="s">
        <v>47</v>
      </c>
      <c r="M68" s="157" t="s">
        <v>140</v>
      </c>
      <c r="N68" s="5"/>
    </row>
    <row r="69" spans="2:14" ht="13.5" thickBot="1">
      <c r="B69" s="147"/>
      <c r="C69" s="194" t="s">
        <v>76</v>
      </c>
      <c r="D69" s="201"/>
      <c r="E69" s="202" t="s">
        <v>120</v>
      </c>
      <c r="F69" s="203"/>
      <c r="G69" s="202" t="s">
        <v>67</v>
      </c>
      <c r="H69" s="198"/>
      <c r="I69" s="203"/>
      <c r="J69" s="202" t="s">
        <v>87</v>
      </c>
      <c r="K69" s="203"/>
      <c r="L69" s="202" t="s">
        <v>120</v>
      </c>
      <c r="M69" s="203"/>
      <c r="N69" s="5"/>
    </row>
    <row r="70" spans="2:14" ht="25.5" thickBot="1">
      <c r="B70" s="181" t="s">
        <v>541</v>
      </c>
      <c r="C70" s="145" t="s">
        <v>70</v>
      </c>
      <c r="D70" s="154">
        <v>10101</v>
      </c>
      <c r="E70" s="146" t="s">
        <v>141</v>
      </c>
      <c r="F70" s="146" t="s">
        <v>142</v>
      </c>
      <c r="G70" s="146" t="s">
        <v>60</v>
      </c>
      <c r="H70" s="146" t="s">
        <v>231</v>
      </c>
      <c r="I70" s="146" t="s">
        <v>60</v>
      </c>
      <c r="J70" s="146" t="s">
        <v>143</v>
      </c>
      <c r="K70" s="146" t="s">
        <v>144</v>
      </c>
      <c r="L70" s="146" t="s">
        <v>74</v>
      </c>
      <c r="M70" s="156" t="s">
        <v>145</v>
      </c>
      <c r="N70" s="5"/>
    </row>
    <row r="71" spans="2:14" ht="13.5" thickBot="1">
      <c r="B71" s="147"/>
      <c r="C71" s="191" t="s">
        <v>76</v>
      </c>
      <c r="D71" s="204"/>
      <c r="E71" s="199" t="s">
        <v>119</v>
      </c>
      <c r="F71" s="200"/>
      <c r="G71" s="199" t="s">
        <v>67</v>
      </c>
      <c r="H71" s="193"/>
      <c r="I71" s="200"/>
      <c r="J71" s="199" t="s">
        <v>87</v>
      </c>
      <c r="K71" s="200"/>
      <c r="L71" s="199" t="s">
        <v>120</v>
      </c>
      <c r="M71" s="200"/>
      <c r="N71" s="5"/>
    </row>
    <row r="72" spans="2:14" ht="25.5" thickBot="1">
      <c r="B72" s="147" t="s">
        <v>543</v>
      </c>
      <c r="C72" s="148" t="s">
        <v>48</v>
      </c>
      <c r="D72" s="148" t="s">
        <v>146</v>
      </c>
      <c r="E72" s="149" t="s">
        <v>49</v>
      </c>
      <c r="F72" s="149" t="s">
        <v>147</v>
      </c>
      <c r="G72" s="149" t="s">
        <v>60</v>
      </c>
      <c r="H72" s="149" t="s">
        <v>231</v>
      </c>
      <c r="I72" s="149" t="s">
        <v>60</v>
      </c>
      <c r="J72" s="149" t="s">
        <v>50</v>
      </c>
      <c r="K72" s="149" t="s">
        <v>148</v>
      </c>
      <c r="L72" s="150">
        <v>13433</v>
      </c>
      <c r="M72" s="157" t="s">
        <v>51</v>
      </c>
      <c r="N72" s="5"/>
    </row>
    <row r="73" spans="2:14" ht="13.5" thickBot="1">
      <c r="B73" s="184"/>
      <c r="C73" s="194" t="s">
        <v>76</v>
      </c>
      <c r="D73" s="201"/>
      <c r="E73" s="202" t="s">
        <v>119</v>
      </c>
      <c r="F73" s="203"/>
      <c r="G73" s="202" t="s">
        <v>67</v>
      </c>
      <c r="H73" s="198"/>
      <c r="I73" s="203"/>
      <c r="J73" s="202" t="s">
        <v>98</v>
      </c>
      <c r="K73" s="203"/>
      <c r="L73" s="202" t="s">
        <v>120</v>
      </c>
      <c r="M73" s="203"/>
      <c r="N73" s="5"/>
    </row>
    <row r="74" spans="2:14" ht="25.5" thickBot="1">
      <c r="B74" s="185" t="s">
        <v>545</v>
      </c>
      <c r="C74" s="158" t="s">
        <v>122</v>
      </c>
      <c r="D74" s="158" t="s">
        <v>122</v>
      </c>
      <c r="E74" s="159">
        <v>1000</v>
      </c>
      <c r="F74" s="160" t="s">
        <v>122</v>
      </c>
      <c r="G74" s="160" t="s">
        <v>124</v>
      </c>
      <c r="H74" s="160" t="s">
        <v>124</v>
      </c>
      <c r="I74" s="160" t="s">
        <v>124</v>
      </c>
      <c r="J74" s="159">
        <v>2000</v>
      </c>
      <c r="K74" s="160" t="s">
        <v>122</v>
      </c>
      <c r="L74" s="159">
        <v>17647</v>
      </c>
      <c r="M74" s="161">
        <v>55556</v>
      </c>
      <c r="N74" s="5"/>
    </row>
    <row r="75" spans="2:14" ht="13.5" thickBot="1">
      <c r="B75" s="186"/>
      <c r="C75" s="191" t="s">
        <v>218</v>
      </c>
      <c r="D75" s="192"/>
      <c r="E75" s="189" t="s">
        <v>218</v>
      </c>
      <c r="F75" s="190"/>
      <c r="G75" s="189" t="s">
        <v>149</v>
      </c>
      <c r="H75" s="193"/>
      <c r="I75" s="190"/>
      <c r="J75" s="189" t="s">
        <v>218</v>
      </c>
      <c r="K75" s="190"/>
      <c r="L75" s="189" t="s">
        <v>109</v>
      </c>
      <c r="M75" s="190"/>
      <c r="N75" s="5"/>
    </row>
    <row r="76" spans="2:14" ht="25.5" thickBot="1">
      <c r="B76" s="147" t="s">
        <v>547</v>
      </c>
      <c r="C76" s="148" t="s">
        <v>70</v>
      </c>
      <c r="D76" s="148" t="s">
        <v>70</v>
      </c>
      <c r="E76" s="149" t="s">
        <v>72</v>
      </c>
      <c r="F76" s="149" t="s">
        <v>71</v>
      </c>
      <c r="G76" s="149" t="s">
        <v>60</v>
      </c>
      <c r="H76" s="149" t="s">
        <v>231</v>
      </c>
      <c r="I76" s="149" t="s">
        <v>60</v>
      </c>
      <c r="J76" s="149" t="s">
        <v>73</v>
      </c>
      <c r="K76" s="149" t="s">
        <v>80</v>
      </c>
      <c r="L76" s="149" t="s">
        <v>75</v>
      </c>
      <c r="M76" s="149" t="s">
        <v>150</v>
      </c>
      <c r="N76" s="5"/>
    </row>
    <row r="77" spans="2:14" ht="15.75" thickBot="1">
      <c r="B77" s="183"/>
      <c r="C77" s="194" t="s">
        <v>76</v>
      </c>
      <c r="D77" s="195"/>
      <c r="E77" s="196" t="s">
        <v>119</v>
      </c>
      <c r="F77" s="197"/>
      <c r="G77" s="196" t="s">
        <v>67</v>
      </c>
      <c r="H77" s="198"/>
      <c r="I77" s="197"/>
      <c r="J77" s="196" t="s">
        <v>78</v>
      </c>
      <c r="K77" s="197"/>
      <c r="L77" s="196" t="s">
        <v>120</v>
      </c>
      <c r="M77" s="197"/>
      <c r="N77" s="5"/>
    </row>
    <row r="78" spans="2:14" ht="25.5" thickBot="1">
      <c r="B78" s="181" t="s">
        <v>549</v>
      </c>
      <c r="C78" s="145" t="s">
        <v>122</v>
      </c>
      <c r="D78" s="145" t="s">
        <v>122</v>
      </c>
      <c r="E78" s="151">
        <v>2959</v>
      </c>
      <c r="F78" s="151">
        <v>4098</v>
      </c>
      <c r="G78" s="146" t="s">
        <v>124</v>
      </c>
      <c r="H78" s="146" t="s">
        <v>124</v>
      </c>
      <c r="I78" s="146" t="s">
        <v>124</v>
      </c>
      <c r="J78" s="151">
        <v>8879</v>
      </c>
      <c r="K78" s="151">
        <v>22342</v>
      </c>
      <c r="L78" s="151">
        <v>10651</v>
      </c>
      <c r="M78" s="155">
        <v>14754</v>
      </c>
      <c r="N78" s="5"/>
    </row>
    <row r="79" spans="2:14" ht="13.5" thickBot="1">
      <c r="B79" s="183"/>
      <c r="C79" s="191" t="s">
        <v>128</v>
      </c>
      <c r="D79" s="192"/>
      <c r="E79" s="189" t="s">
        <v>119</v>
      </c>
      <c r="F79" s="190"/>
      <c r="G79" s="189" t="s">
        <v>448</v>
      </c>
      <c r="H79" s="193"/>
      <c r="I79" s="190"/>
      <c r="J79" s="189" t="s">
        <v>98</v>
      </c>
      <c r="K79" s="190"/>
      <c r="L79" s="189" t="s">
        <v>92</v>
      </c>
      <c r="M79" s="190"/>
      <c r="N79" s="5"/>
    </row>
    <row r="80" spans="2:14" ht="25.5" thickBot="1">
      <c r="B80" s="147" t="s">
        <v>411</v>
      </c>
      <c r="C80" s="148" t="s">
        <v>122</v>
      </c>
      <c r="D80" s="148" t="s">
        <v>122</v>
      </c>
      <c r="E80" s="150">
        <v>1000</v>
      </c>
      <c r="F80" s="149" t="s">
        <v>122</v>
      </c>
      <c r="G80" s="149" t="s">
        <v>124</v>
      </c>
      <c r="H80" s="149" t="s">
        <v>124</v>
      </c>
      <c r="I80" s="149" t="s">
        <v>124</v>
      </c>
      <c r="J80" s="150">
        <v>2000</v>
      </c>
      <c r="K80" s="149" t="s">
        <v>122</v>
      </c>
      <c r="L80" s="153">
        <v>14754</v>
      </c>
      <c r="M80" s="153">
        <v>52326</v>
      </c>
      <c r="N80" s="5"/>
    </row>
    <row r="81" spans="2:14" ht="13.5" thickBot="1">
      <c r="B81" s="183"/>
      <c r="C81" s="194" t="s">
        <v>218</v>
      </c>
      <c r="D81" s="195"/>
      <c r="E81" s="196" t="s">
        <v>218</v>
      </c>
      <c r="F81" s="197"/>
      <c r="G81" s="196" t="s">
        <v>52</v>
      </c>
      <c r="H81" s="198"/>
      <c r="I81" s="197"/>
      <c r="J81" s="196" t="s">
        <v>218</v>
      </c>
      <c r="K81" s="197"/>
      <c r="L81" s="196" t="s">
        <v>92</v>
      </c>
      <c r="M81" s="197"/>
      <c r="N81" s="5"/>
    </row>
    <row r="82" spans="2:14" ht="25.5" thickBot="1">
      <c r="B82" s="181" t="s">
        <v>414</v>
      </c>
      <c r="C82" s="145" t="s">
        <v>122</v>
      </c>
      <c r="D82" s="145" t="s">
        <v>122</v>
      </c>
      <c r="E82" s="151">
        <v>1000</v>
      </c>
      <c r="F82" s="146" t="s">
        <v>122</v>
      </c>
      <c r="G82" s="146" t="s">
        <v>124</v>
      </c>
      <c r="H82" s="146" t="s">
        <v>124</v>
      </c>
      <c r="I82" s="146" t="s">
        <v>124</v>
      </c>
      <c r="J82" s="151">
        <v>2000</v>
      </c>
      <c r="K82" s="146" t="s">
        <v>122</v>
      </c>
      <c r="L82" s="155">
        <v>14754</v>
      </c>
      <c r="M82" s="155">
        <v>52326</v>
      </c>
      <c r="N82" s="5"/>
    </row>
    <row r="83" spans="2:14" ht="13.5" thickBot="1">
      <c r="B83" s="183"/>
      <c r="C83" s="191" t="s">
        <v>218</v>
      </c>
      <c r="D83" s="192"/>
      <c r="E83" s="189" t="s">
        <v>218</v>
      </c>
      <c r="F83" s="190"/>
      <c r="G83" s="189" t="s">
        <v>52</v>
      </c>
      <c r="H83" s="193"/>
      <c r="I83" s="190"/>
      <c r="J83" s="189" t="s">
        <v>218</v>
      </c>
      <c r="K83" s="190"/>
      <c r="L83" s="189" t="s">
        <v>92</v>
      </c>
      <c r="M83" s="190"/>
      <c r="N83" s="5"/>
    </row>
    <row r="84" spans="2:14" ht="25.5" thickBot="1">
      <c r="B84" s="147" t="s">
        <v>417</v>
      </c>
      <c r="C84" s="148" t="s">
        <v>122</v>
      </c>
      <c r="D84" s="148" t="s">
        <v>122</v>
      </c>
      <c r="E84" s="150">
        <v>1000</v>
      </c>
      <c r="F84" s="149" t="s">
        <v>122</v>
      </c>
      <c r="G84" s="149" t="s">
        <v>124</v>
      </c>
      <c r="H84" s="149" t="s">
        <v>124</v>
      </c>
      <c r="I84" s="149" t="s">
        <v>124</v>
      </c>
      <c r="J84" s="150">
        <v>2000</v>
      </c>
      <c r="K84" s="149" t="s">
        <v>122</v>
      </c>
      <c r="L84" s="150">
        <v>11553</v>
      </c>
      <c r="M84" s="153">
        <v>27273</v>
      </c>
      <c r="N84" s="5"/>
    </row>
    <row r="85" spans="2:14" ht="13.5" thickBot="1">
      <c r="B85" s="183"/>
      <c r="C85" s="194" t="s">
        <v>218</v>
      </c>
      <c r="D85" s="195"/>
      <c r="E85" s="196" t="s">
        <v>218</v>
      </c>
      <c r="F85" s="197"/>
      <c r="G85" s="196" t="s">
        <v>149</v>
      </c>
      <c r="H85" s="198"/>
      <c r="I85" s="197"/>
      <c r="J85" s="196" t="s">
        <v>218</v>
      </c>
      <c r="K85" s="197"/>
      <c r="L85" s="196" t="s">
        <v>92</v>
      </c>
      <c r="M85" s="197"/>
      <c r="N85" s="5"/>
    </row>
    <row r="86" spans="2:14" ht="25.5" thickBot="1">
      <c r="B86" s="181" t="s">
        <v>419</v>
      </c>
      <c r="C86" s="145" t="s">
        <v>122</v>
      </c>
      <c r="D86" s="145" t="s">
        <v>122</v>
      </c>
      <c r="E86" s="151">
        <v>2000</v>
      </c>
      <c r="F86" s="146" t="s">
        <v>122</v>
      </c>
      <c r="G86" s="146" t="s">
        <v>124</v>
      </c>
      <c r="H86" s="146" t="s">
        <v>124</v>
      </c>
      <c r="I86" s="146" t="s">
        <v>124</v>
      </c>
      <c r="J86" s="151">
        <v>4000</v>
      </c>
      <c r="K86" s="146" t="s">
        <v>122</v>
      </c>
      <c r="L86" s="151">
        <v>9375</v>
      </c>
      <c r="M86" s="155">
        <v>11765</v>
      </c>
      <c r="N86" s="5"/>
    </row>
    <row r="87" spans="2:14" ht="13.5" thickBot="1">
      <c r="B87" s="183"/>
      <c r="C87" s="191" t="s">
        <v>218</v>
      </c>
      <c r="D87" s="192"/>
      <c r="E87" s="189" t="s">
        <v>218</v>
      </c>
      <c r="F87" s="190"/>
      <c r="G87" s="189" t="s">
        <v>449</v>
      </c>
      <c r="H87" s="193"/>
      <c r="I87" s="190"/>
      <c r="J87" s="189" t="s">
        <v>218</v>
      </c>
      <c r="K87" s="190"/>
      <c r="L87" s="189" t="s">
        <v>92</v>
      </c>
      <c r="M87" s="190"/>
      <c r="N87" s="5"/>
    </row>
    <row r="88" spans="2:14" ht="25.5" thickBot="1">
      <c r="B88" s="147" t="s">
        <v>422</v>
      </c>
      <c r="C88" s="148" t="s">
        <v>122</v>
      </c>
      <c r="D88" s="148" t="s">
        <v>122</v>
      </c>
      <c r="E88" s="150">
        <v>2577</v>
      </c>
      <c r="F88" s="150">
        <v>3030</v>
      </c>
      <c r="G88" s="149" t="s">
        <v>124</v>
      </c>
      <c r="H88" s="149" t="s">
        <v>124</v>
      </c>
      <c r="I88" s="149" t="s">
        <v>124</v>
      </c>
      <c r="J88" s="150">
        <v>20988</v>
      </c>
      <c r="K88" s="150">
        <v>115433</v>
      </c>
      <c r="L88" s="150">
        <v>9278</v>
      </c>
      <c r="M88" s="153">
        <v>10909</v>
      </c>
      <c r="N88" s="5"/>
    </row>
    <row r="89" spans="2:14" ht="13.5" thickBot="1">
      <c r="B89" s="183"/>
      <c r="C89" s="194" t="s">
        <v>218</v>
      </c>
      <c r="D89" s="195"/>
      <c r="E89" s="196" t="s">
        <v>109</v>
      </c>
      <c r="F89" s="197"/>
      <c r="G89" s="196" t="s">
        <v>157</v>
      </c>
      <c r="H89" s="198"/>
      <c r="I89" s="197"/>
      <c r="J89" s="196" t="s">
        <v>98</v>
      </c>
      <c r="K89" s="197"/>
      <c r="L89" s="196" t="s">
        <v>92</v>
      </c>
      <c r="M89" s="197"/>
      <c r="N89" s="5"/>
    </row>
    <row r="90" spans="2:14" ht="25.5" thickBot="1">
      <c r="B90" s="181" t="s">
        <v>425</v>
      </c>
      <c r="C90" s="154">
        <v>10000</v>
      </c>
      <c r="D90" s="154">
        <v>10204</v>
      </c>
      <c r="E90" s="151">
        <v>2500</v>
      </c>
      <c r="F90" s="151">
        <v>2551</v>
      </c>
      <c r="G90" s="146" t="s">
        <v>60</v>
      </c>
      <c r="H90" s="146" t="s">
        <v>231</v>
      </c>
      <c r="I90" s="146" t="s">
        <v>60</v>
      </c>
      <c r="J90" s="151">
        <v>173150</v>
      </c>
      <c r="K90" s="146" t="s">
        <v>122</v>
      </c>
      <c r="L90" s="151">
        <v>9000</v>
      </c>
      <c r="M90" s="155">
        <v>9184</v>
      </c>
      <c r="N90" s="5"/>
    </row>
    <row r="91" spans="2:14" ht="13.5" thickBot="1">
      <c r="B91" s="183"/>
      <c r="C91" s="191" t="s">
        <v>76</v>
      </c>
      <c r="D91" s="192"/>
      <c r="E91" s="189" t="s">
        <v>109</v>
      </c>
      <c r="F91" s="190"/>
      <c r="G91" s="189" t="s">
        <v>67</v>
      </c>
      <c r="H91" s="193"/>
      <c r="I91" s="190"/>
      <c r="J91" s="189" t="s">
        <v>98</v>
      </c>
      <c r="K91" s="190"/>
      <c r="L91" s="189" t="s">
        <v>92</v>
      </c>
      <c r="M91" s="190"/>
      <c r="N91" s="5"/>
    </row>
    <row r="92" spans="2:14" ht="25.5" thickBot="1">
      <c r="B92" s="147" t="s">
        <v>428</v>
      </c>
      <c r="C92" s="152">
        <v>10000</v>
      </c>
      <c r="D92" s="152">
        <v>10000</v>
      </c>
      <c r="E92" s="150">
        <v>2500</v>
      </c>
      <c r="F92" s="150">
        <v>2500</v>
      </c>
      <c r="G92" s="149" t="s">
        <v>60</v>
      </c>
      <c r="H92" s="149" t="s">
        <v>231</v>
      </c>
      <c r="I92" s="149" t="s">
        <v>60</v>
      </c>
      <c r="J92" s="150">
        <v>5000</v>
      </c>
      <c r="K92" s="150">
        <v>5000</v>
      </c>
      <c r="L92" s="150">
        <v>9000</v>
      </c>
      <c r="M92" s="150">
        <v>9000</v>
      </c>
      <c r="N92" s="5"/>
    </row>
    <row r="93" spans="2:14" ht="15.75" thickBot="1">
      <c r="B93" s="183"/>
      <c r="C93" s="194" t="s">
        <v>76</v>
      </c>
      <c r="D93" s="195"/>
      <c r="E93" s="196" t="s">
        <v>109</v>
      </c>
      <c r="F93" s="197"/>
      <c r="G93" s="196" t="s">
        <v>67</v>
      </c>
      <c r="H93" s="198"/>
      <c r="I93" s="197"/>
      <c r="J93" s="196" t="s">
        <v>91</v>
      </c>
      <c r="K93" s="197"/>
      <c r="L93" s="196" t="s">
        <v>92</v>
      </c>
      <c r="M93" s="197"/>
      <c r="N93" s="5"/>
    </row>
    <row r="94" spans="2:14" ht="25.5" thickBot="1">
      <c r="B94" s="181" t="s">
        <v>330</v>
      </c>
      <c r="C94" s="145" t="s">
        <v>104</v>
      </c>
      <c r="D94" s="145" t="s">
        <v>104</v>
      </c>
      <c r="E94" s="151">
        <v>2688</v>
      </c>
      <c r="F94" s="151">
        <v>3676</v>
      </c>
      <c r="G94" s="146" t="s">
        <v>124</v>
      </c>
      <c r="H94" s="146" t="s">
        <v>124</v>
      </c>
      <c r="I94" s="146" t="s">
        <v>124</v>
      </c>
      <c r="J94" s="151">
        <v>10822</v>
      </c>
      <c r="K94" s="151">
        <v>49471</v>
      </c>
      <c r="L94" s="151">
        <v>9677</v>
      </c>
      <c r="M94" s="155">
        <v>13235</v>
      </c>
      <c r="N94" s="5"/>
    </row>
    <row r="95" spans="2:14" ht="13.5" thickBot="1">
      <c r="B95" s="183"/>
      <c r="C95" s="191" t="s">
        <v>114</v>
      </c>
      <c r="D95" s="192"/>
      <c r="E95" s="189" t="s">
        <v>109</v>
      </c>
      <c r="F95" s="190"/>
      <c r="G95" s="189" t="s">
        <v>151</v>
      </c>
      <c r="H95" s="193"/>
      <c r="I95" s="190"/>
      <c r="J95" s="189" t="s">
        <v>98</v>
      </c>
      <c r="K95" s="190"/>
      <c r="L95" s="189" t="s">
        <v>92</v>
      </c>
      <c r="M95" s="190"/>
      <c r="N95" s="5"/>
    </row>
    <row r="96" spans="2:14" ht="25.5" thickBot="1">
      <c r="B96" s="147" t="s">
        <v>458</v>
      </c>
      <c r="C96" s="148" t="s">
        <v>104</v>
      </c>
      <c r="D96" s="148" t="s">
        <v>104</v>
      </c>
      <c r="E96" s="150">
        <v>2959</v>
      </c>
      <c r="F96" s="150">
        <v>4167</v>
      </c>
      <c r="G96" s="149" t="s">
        <v>124</v>
      </c>
      <c r="H96" s="149" t="s">
        <v>124</v>
      </c>
      <c r="I96" s="149" t="s">
        <v>124</v>
      </c>
      <c r="J96" s="150">
        <v>8658</v>
      </c>
      <c r="K96" s="150">
        <v>22342</v>
      </c>
      <c r="L96" s="150">
        <v>10651</v>
      </c>
      <c r="M96" s="153">
        <v>15000</v>
      </c>
      <c r="N96" s="5"/>
    </row>
    <row r="97" spans="2:14" ht="13.5" thickBot="1">
      <c r="B97" s="162"/>
      <c r="C97" s="194" t="s">
        <v>219</v>
      </c>
      <c r="D97" s="195"/>
      <c r="E97" s="196" t="s">
        <v>109</v>
      </c>
      <c r="F97" s="197"/>
      <c r="G97" s="196" t="s">
        <v>448</v>
      </c>
      <c r="H97" s="198"/>
      <c r="I97" s="197"/>
      <c r="J97" s="196" t="s">
        <v>98</v>
      </c>
      <c r="K97" s="197"/>
      <c r="L97" s="196" t="s">
        <v>92</v>
      </c>
      <c r="M97" s="197"/>
      <c r="N97" s="5"/>
    </row>
    <row r="98" spans="2:14" ht="25.5" thickBot="1">
      <c r="B98" s="181" t="s">
        <v>461</v>
      </c>
      <c r="C98" s="145" t="s">
        <v>104</v>
      </c>
      <c r="D98" s="145" t="s">
        <v>104</v>
      </c>
      <c r="E98" s="151">
        <v>2500</v>
      </c>
      <c r="F98" s="151">
        <v>2525</v>
      </c>
      <c r="G98" s="146" t="s">
        <v>124</v>
      </c>
      <c r="H98" s="146" t="s">
        <v>124</v>
      </c>
      <c r="I98" s="146" t="s">
        <v>124</v>
      </c>
      <c r="J98" s="151">
        <v>346300</v>
      </c>
      <c r="K98" s="146" t="s">
        <v>122</v>
      </c>
      <c r="L98" s="151">
        <v>9000</v>
      </c>
      <c r="M98" s="155">
        <v>9091</v>
      </c>
      <c r="N98" s="5"/>
    </row>
    <row r="99" spans="2:14" ht="13.5" thickBot="1">
      <c r="B99" s="183"/>
      <c r="C99" s="191" t="s">
        <v>219</v>
      </c>
      <c r="D99" s="192"/>
      <c r="E99" s="189" t="s">
        <v>152</v>
      </c>
      <c r="F99" s="190"/>
      <c r="G99" s="189" t="s">
        <v>450</v>
      </c>
      <c r="H99" s="193"/>
      <c r="I99" s="190"/>
      <c r="J99" s="189" t="s">
        <v>98</v>
      </c>
      <c r="K99" s="190"/>
      <c r="L99" s="189" t="s">
        <v>92</v>
      </c>
      <c r="M99" s="190"/>
      <c r="N99" s="5"/>
    </row>
    <row r="100" spans="2:14" ht="25.5" thickBot="1">
      <c r="B100" s="147" t="s">
        <v>464</v>
      </c>
      <c r="C100" s="148" t="s">
        <v>104</v>
      </c>
      <c r="D100" s="148" t="s">
        <v>104</v>
      </c>
      <c r="E100" s="150">
        <v>2000</v>
      </c>
      <c r="F100" s="149" t="s">
        <v>122</v>
      </c>
      <c r="G100" s="149" t="s">
        <v>124</v>
      </c>
      <c r="H100" s="149" t="s">
        <v>124</v>
      </c>
      <c r="I100" s="149" t="s">
        <v>124</v>
      </c>
      <c r="J100" s="150">
        <v>4000</v>
      </c>
      <c r="K100" s="149" t="s">
        <v>122</v>
      </c>
      <c r="L100" s="150">
        <v>9978</v>
      </c>
      <c r="M100" s="153">
        <v>22785</v>
      </c>
      <c r="N100" s="5"/>
    </row>
    <row r="101" spans="2:14" ht="13.5" thickBot="1">
      <c r="B101" s="183"/>
      <c r="C101" s="194" t="s">
        <v>153</v>
      </c>
      <c r="D101" s="195"/>
      <c r="E101" s="196" t="s">
        <v>218</v>
      </c>
      <c r="F101" s="197"/>
      <c r="G101" s="196" t="s">
        <v>160</v>
      </c>
      <c r="H101" s="198"/>
      <c r="I101" s="197"/>
      <c r="J101" s="196" t="s">
        <v>218</v>
      </c>
      <c r="K101" s="197"/>
      <c r="L101" s="196" t="s">
        <v>92</v>
      </c>
      <c r="M101" s="197"/>
      <c r="N101" s="5"/>
    </row>
    <row r="102" spans="2:14" ht="25.5" thickBot="1">
      <c r="B102" s="181" t="s">
        <v>467</v>
      </c>
      <c r="C102" s="145" t="s">
        <v>104</v>
      </c>
      <c r="D102" s="145" t="s">
        <v>104</v>
      </c>
      <c r="E102" s="151">
        <v>2723</v>
      </c>
      <c r="F102" s="151">
        <v>5020</v>
      </c>
      <c r="G102" s="146" t="s">
        <v>124</v>
      </c>
      <c r="H102" s="146" t="s">
        <v>124</v>
      </c>
      <c r="I102" s="146" t="s">
        <v>124</v>
      </c>
      <c r="J102" s="151">
        <v>7368</v>
      </c>
      <c r="K102" s="151">
        <v>42232</v>
      </c>
      <c r="L102" s="151">
        <v>9804</v>
      </c>
      <c r="M102" s="155">
        <v>18072</v>
      </c>
      <c r="N102" s="5"/>
    </row>
    <row r="103" spans="2:14" ht="13.5" thickBot="1">
      <c r="B103" s="164"/>
      <c r="C103" s="191" t="s">
        <v>218</v>
      </c>
      <c r="D103" s="192"/>
      <c r="E103" s="189" t="s">
        <v>109</v>
      </c>
      <c r="F103" s="190"/>
      <c r="G103" s="189" t="s">
        <v>54</v>
      </c>
      <c r="H103" s="193"/>
      <c r="I103" s="190"/>
      <c r="J103" s="189" t="s">
        <v>98</v>
      </c>
      <c r="K103" s="190"/>
      <c r="L103" s="189" t="s">
        <v>92</v>
      </c>
      <c r="M103" s="190"/>
      <c r="N103" s="5"/>
    </row>
    <row r="104" spans="2:14" ht="25.5" thickBot="1">
      <c r="B104" s="147" t="s">
        <v>53</v>
      </c>
      <c r="C104" s="152">
        <v>3937</v>
      </c>
      <c r="D104" s="152">
        <v>22617</v>
      </c>
      <c r="E104" s="150">
        <v>2623</v>
      </c>
      <c r="F104" s="150">
        <v>3425</v>
      </c>
      <c r="G104" s="149" t="s">
        <v>60</v>
      </c>
      <c r="H104" s="149" t="s">
        <v>231</v>
      </c>
      <c r="I104" s="149" t="s">
        <v>60</v>
      </c>
      <c r="J104" s="150">
        <v>12826</v>
      </c>
      <c r="K104" s="150">
        <v>73681</v>
      </c>
      <c r="L104" s="150">
        <v>9444</v>
      </c>
      <c r="M104" s="153">
        <v>12329</v>
      </c>
      <c r="N104" s="5"/>
    </row>
    <row r="105" spans="2:14" ht="13.5" thickBot="1">
      <c r="B105" s="183"/>
      <c r="C105" s="194" t="s">
        <v>76</v>
      </c>
      <c r="D105" s="195"/>
      <c r="E105" s="196" t="s">
        <v>109</v>
      </c>
      <c r="F105" s="197"/>
      <c r="G105" s="196" t="s">
        <v>67</v>
      </c>
      <c r="H105" s="198"/>
      <c r="I105" s="197"/>
      <c r="J105" s="196" t="s">
        <v>98</v>
      </c>
      <c r="K105" s="197"/>
      <c r="L105" s="196" t="s">
        <v>92</v>
      </c>
      <c r="M105" s="197"/>
      <c r="N105" s="5"/>
    </row>
    <row r="106" spans="2:14" ht="25.5" thickBot="1">
      <c r="B106" s="181" t="s">
        <v>337</v>
      </c>
      <c r="C106" s="145" t="s">
        <v>104</v>
      </c>
      <c r="D106" s="145" t="s">
        <v>104</v>
      </c>
      <c r="E106" s="151">
        <v>2572</v>
      </c>
      <c r="F106" s="151">
        <v>2864</v>
      </c>
      <c r="G106" s="146" t="s">
        <v>124</v>
      </c>
      <c r="H106" s="146" t="s">
        <v>124</v>
      </c>
      <c r="I106" s="146" t="s">
        <v>124</v>
      </c>
      <c r="J106" s="151">
        <v>10000</v>
      </c>
      <c r="K106" s="146" t="s">
        <v>122</v>
      </c>
      <c r="L106" s="151">
        <v>9259</v>
      </c>
      <c r="M106" s="155">
        <v>10309</v>
      </c>
      <c r="N106" s="5"/>
    </row>
    <row r="107" spans="2:14" ht="13.5" thickBot="1">
      <c r="B107" s="183"/>
      <c r="C107" s="191" t="s">
        <v>218</v>
      </c>
      <c r="D107" s="192"/>
      <c r="E107" s="189" t="s">
        <v>109</v>
      </c>
      <c r="F107" s="190"/>
      <c r="G107" s="189" t="s">
        <v>54</v>
      </c>
      <c r="H107" s="193"/>
      <c r="I107" s="190"/>
      <c r="J107" s="189" t="s">
        <v>218</v>
      </c>
      <c r="K107" s="190"/>
      <c r="L107" s="189" t="s">
        <v>92</v>
      </c>
      <c r="M107" s="190"/>
      <c r="N107" s="5"/>
    </row>
    <row r="108" spans="2:14" ht="25.5" thickBot="1">
      <c r="B108" s="147" t="s">
        <v>340</v>
      </c>
      <c r="C108" s="148" t="s">
        <v>104</v>
      </c>
      <c r="D108" s="148" t="s">
        <v>104</v>
      </c>
      <c r="E108" s="150">
        <v>2828</v>
      </c>
      <c r="F108" s="150">
        <v>4274</v>
      </c>
      <c r="G108" s="149" t="s">
        <v>124</v>
      </c>
      <c r="H108" s="149" t="s">
        <v>124</v>
      </c>
      <c r="I108" s="149" t="s">
        <v>124</v>
      </c>
      <c r="J108" s="150">
        <v>8767</v>
      </c>
      <c r="K108" s="150">
        <v>29853</v>
      </c>
      <c r="L108" s="150">
        <v>10181</v>
      </c>
      <c r="M108" s="153">
        <v>15385</v>
      </c>
      <c r="N108" s="5"/>
    </row>
    <row r="109" spans="2:14" ht="13.5" thickBot="1">
      <c r="B109" s="183"/>
      <c r="C109" s="194" t="s">
        <v>219</v>
      </c>
      <c r="D109" s="195"/>
      <c r="E109" s="196" t="s">
        <v>109</v>
      </c>
      <c r="F109" s="197"/>
      <c r="G109" s="196" t="s">
        <v>154</v>
      </c>
      <c r="H109" s="198"/>
      <c r="I109" s="197"/>
      <c r="J109" s="196" t="s">
        <v>88</v>
      </c>
      <c r="K109" s="197"/>
      <c r="L109" s="196" t="s">
        <v>92</v>
      </c>
      <c r="M109" s="197"/>
      <c r="N109" s="5"/>
    </row>
    <row r="110" spans="2:14" ht="25.5" thickBot="1">
      <c r="B110" s="181" t="s">
        <v>343</v>
      </c>
      <c r="C110" s="145" t="s">
        <v>104</v>
      </c>
      <c r="D110" s="145" t="s">
        <v>104</v>
      </c>
      <c r="E110" s="151">
        <v>2538</v>
      </c>
      <c r="F110" s="151">
        <v>3378</v>
      </c>
      <c r="G110" s="146" t="s">
        <v>124</v>
      </c>
      <c r="H110" s="163" t="s">
        <v>124</v>
      </c>
      <c r="I110" s="163" t="s">
        <v>124</v>
      </c>
      <c r="J110" s="151">
        <v>13580</v>
      </c>
      <c r="K110" s="151">
        <v>230867</v>
      </c>
      <c r="L110" s="151">
        <v>9137</v>
      </c>
      <c r="M110" s="155">
        <v>12162</v>
      </c>
      <c r="N110" s="5"/>
    </row>
    <row r="111" spans="2:14" ht="13.5" thickBot="1">
      <c r="B111" s="183"/>
      <c r="C111" s="191" t="s">
        <v>219</v>
      </c>
      <c r="D111" s="192"/>
      <c r="E111" s="189" t="s">
        <v>109</v>
      </c>
      <c r="F111" s="190"/>
      <c r="G111" s="189" t="s">
        <v>155</v>
      </c>
      <c r="H111" s="193"/>
      <c r="I111" s="190"/>
      <c r="J111" s="189" t="s">
        <v>88</v>
      </c>
      <c r="K111" s="190"/>
      <c r="L111" s="189" t="s">
        <v>92</v>
      </c>
      <c r="M111" s="190"/>
      <c r="N111" s="5"/>
    </row>
    <row r="112" spans="2:14" ht="25.5" thickBot="1">
      <c r="B112" s="147" t="s">
        <v>346</v>
      </c>
      <c r="C112" s="152">
        <v>10000</v>
      </c>
      <c r="D112" s="152">
        <v>10753</v>
      </c>
      <c r="E112" s="150">
        <v>2500</v>
      </c>
      <c r="F112" s="150">
        <v>2688</v>
      </c>
      <c r="G112" s="149" t="s">
        <v>231</v>
      </c>
      <c r="H112" s="149" t="s">
        <v>231</v>
      </c>
      <c r="I112" s="149" t="s">
        <v>231</v>
      </c>
      <c r="J112" s="150">
        <v>5000</v>
      </c>
      <c r="K112" s="150">
        <v>5376</v>
      </c>
      <c r="L112" s="150">
        <v>9000</v>
      </c>
      <c r="M112" s="153">
        <v>9677</v>
      </c>
      <c r="N112" s="5"/>
    </row>
    <row r="113" spans="2:14" ht="15.75" thickBot="1">
      <c r="B113" s="183"/>
      <c r="C113" s="194" t="s">
        <v>76</v>
      </c>
      <c r="D113" s="195"/>
      <c r="E113" s="196" t="s">
        <v>109</v>
      </c>
      <c r="F113" s="197"/>
      <c r="G113" s="196" t="s">
        <v>156</v>
      </c>
      <c r="H113" s="198"/>
      <c r="I113" s="197"/>
      <c r="J113" s="196" t="s">
        <v>91</v>
      </c>
      <c r="K113" s="197"/>
      <c r="L113" s="196" t="s">
        <v>92</v>
      </c>
      <c r="M113" s="197"/>
      <c r="N113" s="5"/>
    </row>
    <row r="114" spans="2:14" ht="25.5" thickBot="1">
      <c r="B114" s="181" t="s">
        <v>349</v>
      </c>
      <c r="C114" s="145" t="s">
        <v>104</v>
      </c>
      <c r="D114" s="145" t="s">
        <v>104</v>
      </c>
      <c r="E114" s="151">
        <v>2500</v>
      </c>
      <c r="F114" s="151">
        <v>2660</v>
      </c>
      <c r="G114" s="146" t="s">
        <v>124</v>
      </c>
      <c r="H114" s="146" t="s">
        <v>124</v>
      </c>
      <c r="I114" s="146" t="s">
        <v>124</v>
      </c>
      <c r="J114" s="151">
        <v>69260</v>
      </c>
      <c r="K114" s="146" t="s">
        <v>122</v>
      </c>
      <c r="L114" s="151">
        <v>9000</v>
      </c>
      <c r="M114" s="155">
        <v>9574</v>
      </c>
      <c r="N114" s="5"/>
    </row>
    <row r="115" spans="2:14" ht="13.5" thickBot="1">
      <c r="B115" s="183"/>
      <c r="C115" s="191" t="s">
        <v>219</v>
      </c>
      <c r="D115" s="192"/>
      <c r="E115" s="189" t="s">
        <v>109</v>
      </c>
      <c r="F115" s="190"/>
      <c r="G115" s="189" t="s">
        <v>162</v>
      </c>
      <c r="H115" s="193"/>
      <c r="I115" s="190"/>
      <c r="J115" s="189" t="s">
        <v>88</v>
      </c>
      <c r="K115" s="190"/>
      <c r="L115" s="189" t="s">
        <v>92</v>
      </c>
      <c r="M115" s="190"/>
      <c r="N115" s="5"/>
    </row>
    <row r="116" spans="2:14" ht="25.5" thickBot="1">
      <c r="B116" s="147" t="s">
        <v>352</v>
      </c>
      <c r="C116" s="152">
        <v>10000</v>
      </c>
      <c r="D116" s="152">
        <v>10526</v>
      </c>
      <c r="E116" s="150">
        <v>2500</v>
      </c>
      <c r="F116" s="150">
        <v>2632</v>
      </c>
      <c r="G116" s="149" t="s">
        <v>231</v>
      </c>
      <c r="H116" s="149" t="s">
        <v>231</v>
      </c>
      <c r="I116" s="149" t="s">
        <v>231</v>
      </c>
      <c r="J116" s="150">
        <v>5000</v>
      </c>
      <c r="K116" s="150">
        <v>5263</v>
      </c>
      <c r="L116" s="150">
        <v>9000</v>
      </c>
      <c r="M116" s="153">
        <v>9474</v>
      </c>
      <c r="N116" s="5"/>
    </row>
    <row r="117" spans="2:14" ht="15.75" thickBot="1">
      <c r="B117" s="183"/>
      <c r="C117" s="194" t="s">
        <v>76</v>
      </c>
      <c r="D117" s="195"/>
      <c r="E117" s="196" t="s">
        <v>109</v>
      </c>
      <c r="F117" s="197"/>
      <c r="G117" s="196" t="s">
        <v>156</v>
      </c>
      <c r="H117" s="198"/>
      <c r="I117" s="197"/>
      <c r="J117" s="196" t="s">
        <v>91</v>
      </c>
      <c r="K117" s="197"/>
      <c r="L117" s="196" t="s">
        <v>92</v>
      </c>
      <c r="M117" s="197"/>
      <c r="N117" s="5"/>
    </row>
    <row r="118" spans="2:14" ht="25.5" thickBot="1">
      <c r="B118" s="181" t="s">
        <v>355</v>
      </c>
      <c r="C118" s="154">
        <v>10000</v>
      </c>
      <c r="D118" s="145" t="s">
        <v>451</v>
      </c>
      <c r="E118" s="151">
        <v>2500</v>
      </c>
      <c r="F118" s="151">
        <v>2688</v>
      </c>
      <c r="G118" s="146" t="s">
        <v>231</v>
      </c>
      <c r="H118" s="146" t="s">
        <v>231</v>
      </c>
      <c r="I118" s="146" t="s">
        <v>231</v>
      </c>
      <c r="J118" s="151">
        <v>5000</v>
      </c>
      <c r="K118" s="151">
        <v>5376</v>
      </c>
      <c r="L118" s="151">
        <v>9000</v>
      </c>
      <c r="M118" s="155">
        <v>9677</v>
      </c>
      <c r="N118" s="5"/>
    </row>
    <row r="119" spans="2:14" ht="15.75" thickBot="1">
      <c r="B119" s="183"/>
      <c r="C119" s="191" t="s">
        <v>76</v>
      </c>
      <c r="D119" s="192"/>
      <c r="E119" s="189" t="s">
        <v>109</v>
      </c>
      <c r="F119" s="190"/>
      <c r="G119" s="189" t="s">
        <v>156</v>
      </c>
      <c r="H119" s="193"/>
      <c r="I119" s="190"/>
      <c r="J119" s="189" t="s">
        <v>91</v>
      </c>
      <c r="K119" s="190"/>
      <c r="L119" s="189" t="s">
        <v>92</v>
      </c>
      <c r="M119" s="190"/>
      <c r="N119" s="5"/>
    </row>
    <row r="120" spans="2:14" ht="25.5" thickBot="1">
      <c r="B120" s="147" t="s">
        <v>358</v>
      </c>
      <c r="C120" s="148" t="s">
        <v>104</v>
      </c>
      <c r="D120" s="148" t="s">
        <v>104</v>
      </c>
      <c r="E120" s="150">
        <v>2525</v>
      </c>
      <c r="F120" s="150">
        <v>2907</v>
      </c>
      <c r="G120" s="149" t="s">
        <v>124</v>
      </c>
      <c r="H120" s="149" t="s">
        <v>124</v>
      </c>
      <c r="I120" s="149" t="s">
        <v>124</v>
      </c>
      <c r="J120" s="150">
        <v>69260</v>
      </c>
      <c r="K120" s="150">
        <v>346300</v>
      </c>
      <c r="L120" s="150">
        <v>9091</v>
      </c>
      <c r="M120" s="153">
        <v>10465</v>
      </c>
      <c r="N120" s="5"/>
    </row>
    <row r="121" spans="2:14" ht="13.5" thickBot="1">
      <c r="B121" s="162"/>
      <c r="C121" s="194" t="s">
        <v>219</v>
      </c>
      <c r="D121" s="195"/>
      <c r="E121" s="196" t="s">
        <v>109</v>
      </c>
      <c r="F121" s="197"/>
      <c r="G121" s="196" t="s">
        <v>154</v>
      </c>
      <c r="H121" s="198"/>
      <c r="I121" s="197"/>
      <c r="J121" s="196" t="s">
        <v>88</v>
      </c>
      <c r="K121" s="197"/>
      <c r="L121" s="196" t="s">
        <v>92</v>
      </c>
      <c r="M121" s="197"/>
      <c r="N121" s="5"/>
    </row>
    <row r="122" spans="2:14" ht="25.5" thickBot="1">
      <c r="B122" s="181" t="s">
        <v>361</v>
      </c>
      <c r="C122" s="145" t="s">
        <v>104</v>
      </c>
      <c r="D122" s="145" t="s">
        <v>104</v>
      </c>
      <c r="E122" s="151">
        <v>2500</v>
      </c>
      <c r="F122" s="151">
        <v>2646</v>
      </c>
      <c r="G122" s="146" t="s">
        <v>124</v>
      </c>
      <c r="H122" s="146" t="s">
        <v>124</v>
      </c>
      <c r="I122" s="146" t="s">
        <v>124</v>
      </c>
      <c r="J122" s="151">
        <v>5000</v>
      </c>
      <c r="K122" s="151">
        <v>5291</v>
      </c>
      <c r="L122" s="151">
        <v>9000</v>
      </c>
      <c r="M122" s="155">
        <v>9524</v>
      </c>
      <c r="N122" s="5"/>
    </row>
    <row r="123" spans="2:14" ht="15.75" thickBot="1">
      <c r="B123" s="164"/>
      <c r="C123" s="191" t="s">
        <v>219</v>
      </c>
      <c r="D123" s="192"/>
      <c r="E123" s="189" t="s">
        <v>109</v>
      </c>
      <c r="F123" s="190"/>
      <c r="G123" s="189" t="s">
        <v>155</v>
      </c>
      <c r="H123" s="193"/>
      <c r="I123" s="190"/>
      <c r="J123" s="189" t="s">
        <v>91</v>
      </c>
      <c r="K123" s="190"/>
      <c r="L123" s="189" t="s">
        <v>92</v>
      </c>
      <c r="M123" s="190"/>
      <c r="N123" s="5"/>
    </row>
    <row r="124" spans="2:14" ht="25.5" thickBot="1">
      <c r="B124" s="147" t="s">
        <v>364</v>
      </c>
      <c r="C124" s="152">
        <v>10050</v>
      </c>
      <c r="D124" s="152">
        <v>10526</v>
      </c>
      <c r="E124" s="150">
        <v>2513</v>
      </c>
      <c r="F124" s="150">
        <v>2632</v>
      </c>
      <c r="G124" s="149" t="s">
        <v>231</v>
      </c>
      <c r="H124" s="149" t="s">
        <v>231</v>
      </c>
      <c r="I124" s="149" t="s">
        <v>231</v>
      </c>
      <c r="J124" s="150">
        <v>69260</v>
      </c>
      <c r="K124" s="150">
        <v>692600</v>
      </c>
      <c r="L124" s="150">
        <v>9045</v>
      </c>
      <c r="M124" s="153">
        <v>9474</v>
      </c>
      <c r="N124" s="5"/>
    </row>
    <row r="125" spans="2:14" ht="13.5" thickBot="1">
      <c r="B125" s="164"/>
      <c r="C125" s="194" t="s">
        <v>76</v>
      </c>
      <c r="D125" s="195"/>
      <c r="E125" s="196" t="s">
        <v>109</v>
      </c>
      <c r="F125" s="197"/>
      <c r="G125" s="196" t="s">
        <v>156</v>
      </c>
      <c r="H125" s="198"/>
      <c r="I125" s="197"/>
      <c r="J125" s="196" t="s">
        <v>88</v>
      </c>
      <c r="K125" s="197"/>
      <c r="L125" s="196" t="s">
        <v>92</v>
      </c>
      <c r="M125" s="197"/>
      <c r="N125" s="5"/>
    </row>
    <row r="126" spans="2:14" ht="25.5" thickBot="1">
      <c r="B126" s="181" t="s">
        <v>367</v>
      </c>
      <c r="C126" s="145" t="s">
        <v>104</v>
      </c>
      <c r="D126" s="145" t="s">
        <v>104</v>
      </c>
      <c r="E126" s="151">
        <v>2680</v>
      </c>
      <c r="F126" s="146" t="s">
        <v>452</v>
      </c>
      <c r="G126" s="146" t="s">
        <v>124</v>
      </c>
      <c r="H126" s="146" t="s">
        <v>124</v>
      </c>
      <c r="I126" s="146" t="s">
        <v>124</v>
      </c>
      <c r="J126" s="151">
        <v>12368</v>
      </c>
      <c r="K126" s="151">
        <v>51687</v>
      </c>
      <c r="L126" s="151">
        <v>9646</v>
      </c>
      <c r="M126" s="155">
        <v>13255</v>
      </c>
      <c r="N126" s="5"/>
    </row>
    <row r="127" spans="2:14" ht="13.5" thickBot="1">
      <c r="B127" s="164"/>
      <c r="C127" s="191" t="s">
        <v>219</v>
      </c>
      <c r="D127" s="192"/>
      <c r="E127" s="189" t="s">
        <v>109</v>
      </c>
      <c r="F127" s="190"/>
      <c r="G127" s="189" t="s">
        <v>157</v>
      </c>
      <c r="H127" s="193"/>
      <c r="I127" s="190"/>
      <c r="J127" s="189" t="s">
        <v>88</v>
      </c>
      <c r="K127" s="190"/>
      <c r="L127" s="189" t="s">
        <v>92</v>
      </c>
      <c r="M127" s="190"/>
      <c r="N127" s="5"/>
    </row>
    <row r="128" spans="2:14" ht="25.5" thickBot="1">
      <c r="B128" s="147" t="s">
        <v>370</v>
      </c>
      <c r="C128" s="148" t="s">
        <v>104</v>
      </c>
      <c r="D128" s="148" t="s">
        <v>104</v>
      </c>
      <c r="E128" s="150">
        <v>2513</v>
      </c>
      <c r="F128" s="150">
        <v>2720</v>
      </c>
      <c r="G128" s="149" t="s">
        <v>124</v>
      </c>
      <c r="H128" s="149" t="s">
        <v>124</v>
      </c>
      <c r="I128" s="149" t="s">
        <v>124</v>
      </c>
      <c r="J128" s="150">
        <v>69260</v>
      </c>
      <c r="K128" s="150">
        <v>692600</v>
      </c>
      <c r="L128" s="150">
        <v>9045</v>
      </c>
      <c r="M128" s="153">
        <v>9793</v>
      </c>
      <c r="N128" s="5"/>
    </row>
    <row r="129" spans="2:14" ht="13.5" thickBot="1">
      <c r="B129" s="164"/>
      <c r="C129" s="194" t="s">
        <v>219</v>
      </c>
      <c r="D129" s="195"/>
      <c r="E129" s="196" t="s">
        <v>109</v>
      </c>
      <c r="F129" s="197"/>
      <c r="G129" s="196" t="s">
        <v>157</v>
      </c>
      <c r="H129" s="198"/>
      <c r="I129" s="197"/>
      <c r="J129" s="196" t="s">
        <v>88</v>
      </c>
      <c r="K129" s="197"/>
      <c r="L129" s="196" t="s">
        <v>92</v>
      </c>
      <c r="M129" s="197"/>
      <c r="N129" s="5"/>
    </row>
    <row r="130" spans="2:14" ht="25.5" thickBot="1">
      <c r="B130" s="181" t="s">
        <v>373</v>
      </c>
      <c r="C130" s="145" t="s">
        <v>104</v>
      </c>
      <c r="D130" s="145" t="s">
        <v>104</v>
      </c>
      <c r="E130" s="151">
        <v>2000</v>
      </c>
      <c r="F130" s="146" t="s">
        <v>158</v>
      </c>
      <c r="G130" s="146" t="s">
        <v>124</v>
      </c>
      <c r="H130" s="146" t="s">
        <v>124</v>
      </c>
      <c r="I130" s="146" t="s">
        <v>124</v>
      </c>
      <c r="J130" s="151">
        <v>4000</v>
      </c>
      <c r="K130" s="146" t="s">
        <v>158</v>
      </c>
      <c r="L130" s="151">
        <v>9307</v>
      </c>
      <c r="M130" s="155">
        <v>13333</v>
      </c>
      <c r="N130" s="5"/>
    </row>
    <row r="131" spans="2:14" ht="13.5" thickBot="1">
      <c r="B131" s="164"/>
      <c r="C131" s="191" t="s">
        <v>218</v>
      </c>
      <c r="D131" s="192"/>
      <c r="E131" s="189" t="s">
        <v>218</v>
      </c>
      <c r="F131" s="190"/>
      <c r="G131" s="189" t="s">
        <v>159</v>
      </c>
      <c r="H131" s="193"/>
      <c r="I131" s="190"/>
      <c r="J131" s="189" t="s">
        <v>218</v>
      </c>
      <c r="K131" s="190"/>
      <c r="L131" s="189" t="s">
        <v>92</v>
      </c>
      <c r="M131" s="190"/>
      <c r="N131" s="5"/>
    </row>
    <row r="132" spans="2:14" ht="25.5" thickBot="1">
      <c r="B132" s="147" t="s">
        <v>376</v>
      </c>
      <c r="C132" s="152">
        <v>10695</v>
      </c>
      <c r="D132" s="152">
        <v>13245</v>
      </c>
      <c r="E132" s="150">
        <v>2674</v>
      </c>
      <c r="F132" s="150">
        <v>3311</v>
      </c>
      <c r="G132" s="149" t="s">
        <v>231</v>
      </c>
      <c r="H132" s="149" t="s">
        <v>231</v>
      </c>
      <c r="I132" s="149" t="s">
        <v>231</v>
      </c>
      <c r="J132" s="150">
        <v>76956</v>
      </c>
      <c r="K132" s="150">
        <v>230867</v>
      </c>
      <c r="L132" s="150">
        <v>9626</v>
      </c>
      <c r="M132" s="153">
        <v>11921</v>
      </c>
      <c r="N132" s="5"/>
    </row>
    <row r="133" spans="2:14" ht="13.5" thickBot="1">
      <c r="B133" s="164"/>
      <c r="C133" s="194" t="s">
        <v>76</v>
      </c>
      <c r="D133" s="195"/>
      <c r="E133" s="196" t="s">
        <v>109</v>
      </c>
      <c r="F133" s="197"/>
      <c r="G133" s="196" t="s">
        <v>156</v>
      </c>
      <c r="H133" s="198"/>
      <c r="I133" s="197"/>
      <c r="J133" s="196" t="s">
        <v>88</v>
      </c>
      <c r="K133" s="197"/>
      <c r="L133" s="196" t="s">
        <v>92</v>
      </c>
      <c r="M133" s="197"/>
      <c r="N133" s="5"/>
    </row>
    <row r="134" spans="2:14" ht="25.5" thickBot="1">
      <c r="B134" s="181" t="s">
        <v>379</v>
      </c>
      <c r="C134" s="145" t="s">
        <v>104</v>
      </c>
      <c r="D134" s="145" t="s">
        <v>104</v>
      </c>
      <c r="E134" s="151">
        <v>2577</v>
      </c>
      <c r="F134" s="151">
        <v>3425</v>
      </c>
      <c r="G134" s="146" t="s">
        <v>124</v>
      </c>
      <c r="H134" s="146" t="s">
        <v>124</v>
      </c>
      <c r="I134" s="146" t="s">
        <v>124</v>
      </c>
      <c r="J134" s="151">
        <v>18226</v>
      </c>
      <c r="K134" s="151">
        <v>138520</v>
      </c>
      <c r="L134" s="151">
        <v>9278</v>
      </c>
      <c r="M134" s="155">
        <v>12329</v>
      </c>
      <c r="N134" s="5"/>
    </row>
    <row r="135" spans="2:14" ht="13.5" thickBot="1">
      <c r="B135" s="164"/>
      <c r="C135" s="191" t="s">
        <v>219</v>
      </c>
      <c r="D135" s="192"/>
      <c r="E135" s="189" t="s">
        <v>109</v>
      </c>
      <c r="F135" s="190"/>
      <c r="G135" s="189" t="s">
        <v>111</v>
      </c>
      <c r="H135" s="193"/>
      <c r="I135" s="190"/>
      <c r="J135" s="189" t="s">
        <v>88</v>
      </c>
      <c r="K135" s="190"/>
      <c r="L135" s="189" t="s">
        <v>92</v>
      </c>
      <c r="M135" s="190"/>
      <c r="N135" s="5"/>
    </row>
    <row r="136" spans="2:14" ht="25.5" thickBot="1">
      <c r="B136" s="147" t="s">
        <v>382</v>
      </c>
      <c r="C136" s="148" t="s">
        <v>104</v>
      </c>
      <c r="D136" s="148" t="s">
        <v>104</v>
      </c>
      <c r="E136" s="150">
        <v>2538</v>
      </c>
      <c r="F136" s="150">
        <v>3378</v>
      </c>
      <c r="G136" s="149" t="s">
        <v>124</v>
      </c>
      <c r="H136" s="149" t="s">
        <v>124</v>
      </c>
      <c r="I136" s="149" t="s">
        <v>124</v>
      </c>
      <c r="J136" s="150">
        <v>13580</v>
      </c>
      <c r="K136" s="150">
        <v>230867</v>
      </c>
      <c r="L136" s="150">
        <v>9137</v>
      </c>
      <c r="M136" s="153">
        <v>12162</v>
      </c>
      <c r="N136" s="5"/>
    </row>
    <row r="137" spans="2:14" ht="13.5" thickBot="1">
      <c r="B137" s="164"/>
      <c r="C137" s="194" t="s">
        <v>219</v>
      </c>
      <c r="D137" s="195"/>
      <c r="E137" s="196" t="s">
        <v>109</v>
      </c>
      <c r="F137" s="197"/>
      <c r="G137" s="196" t="s">
        <v>155</v>
      </c>
      <c r="H137" s="198"/>
      <c r="I137" s="197"/>
      <c r="J137" s="196" t="s">
        <v>88</v>
      </c>
      <c r="K137" s="197"/>
      <c r="L137" s="196" t="s">
        <v>92</v>
      </c>
      <c r="M137" s="197"/>
      <c r="N137" s="5"/>
    </row>
    <row r="138" spans="2:14" ht="25.5" thickBot="1">
      <c r="B138" s="181" t="s">
        <v>385</v>
      </c>
      <c r="C138" s="154">
        <v>11123</v>
      </c>
      <c r="D138" s="154">
        <v>14925</v>
      </c>
      <c r="E138" s="151">
        <v>2781</v>
      </c>
      <c r="F138" s="151">
        <v>3731</v>
      </c>
      <c r="G138" s="146" t="s">
        <v>231</v>
      </c>
      <c r="H138" s="146" t="s">
        <v>231</v>
      </c>
      <c r="I138" s="146" t="s">
        <v>231</v>
      </c>
      <c r="J138" s="151">
        <v>115433</v>
      </c>
      <c r="K138" s="146" t="s">
        <v>158</v>
      </c>
      <c r="L138" s="151">
        <v>10011</v>
      </c>
      <c r="M138" s="155">
        <v>13433</v>
      </c>
      <c r="N138" s="5"/>
    </row>
    <row r="139" spans="2:14" ht="13.5" thickBot="1">
      <c r="B139" s="164"/>
      <c r="C139" s="191" t="s">
        <v>76</v>
      </c>
      <c r="D139" s="192"/>
      <c r="E139" s="189" t="s">
        <v>109</v>
      </c>
      <c r="F139" s="190"/>
      <c r="G139" s="189" t="s">
        <v>156</v>
      </c>
      <c r="H139" s="193"/>
      <c r="I139" s="190"/>
      <c r="J139" s="189" t="s">
        <v>88</v>
      </c>
      <c r="K139" s="190"/>
      <c r="L139" s="189" t="s">
        <v>92</v>
      </c>
      <c r="M139" s="190"/>
      <c r="N139" s="5"/>
    </row>
    <row r="140" spans="2:14" ht="25.5" thickBot="1">
      <c r="B140" s="147" t="s">
        <v>388</v>
      </c>
      <c r="C140" s="148" t="s">
        <v>158</v>
      </c>
      <c r="D140" s="148" t="s">
        <v>158</v>
      </c>
      <c r="E140" s="150">
        <v>2000</v>
      </c>
      <c r="F140" s="149" t="s">
        <v>158</v>
      </c>
      <c r="G140" s="149" t="s">
        <v>124</v>
      </c>
      <c r="H140" s="149" t="s">
        <v>124</v>
      </c>
      <c r="I140" s="149" t="s">
        <v>124</v>
      </c>
      <c r="J140" s="150">
        <v>4000</v>
      </c>
      <c r="K140" s="149" t="s">
        <v>158</v>
      </c>
      <c r="L140" s="150">
        <v>10922</v>
      </c>
      <c r="M140" s="153">
        <v>24658</v>
      </c>
      <c r="N140" s="5"/>
    </row>
    <row r="141" spans="2:14" ht="13.5" thickBot="1">
      <c r="B141" s="164"/>
      <c r="C141" s="194" t="s">
        <v>218</v>
      </c>
      <c r="D141" s="195"/>
      <c r="E141" s="196" t="s">
        <v>218</v>
      </c>
      <c r="F141" s="197"/>
      <c r="G141" s="196" t="s">
        <v>160</v>
      </c>
      <c r="H141" s="198"/>
      <c r="I141" s="197"/>
      <c r="J141" s="196" t="s">
        <v>218</v>
      </c>
      <c r="K141" s="197"/>
      <c r="L141" s="196" t="s">
        <v>92</v>
      </c>
      <c r="M141" s="197"/>
      <c r="N141" s="5"/>
    </row>
    <row r="142" spans="2:14" ht="25.5" thickBot="1">
      <c r="B142" s="181" t="s">
        <v>391</v>
      </c>
      <c r="C142" s="154">
        <v>1611</v>
      </c>
      <c r="D142" s="154">
        <v>6040</v>
      </c>
      <c r="E142" s="151">
        <v>3034</v>
      </c>
      <c r="F142" s="151">
        <v>7353</v>
      </c>
      <c r="G142" s="146" t="s">
        <v>231</v>
      </c>
      <c r="H142" s="146" t="s">
        <v>231</v>
      </c>
      <c r="I142" s="146" t="s">
        <v>231</v>
      </c>
      <c r="J142" s="151">
        <v>5247</v>
      </c>
      <c r="K142" s="151">
        <v>19676</v>
      </c>
      <c r="L142" s="146">
        <v>10922</v>
      </c>
      <c r="M142" s="155">
        <v>26471</v>
      </c>
      <c r="N142" s="5"/>
    </row>
    <row r="143" spans="2:14" ht="13.5" thickBot="1">
      <c r="B143" s="164"/>
      <c r="C143" s="191" t="s">
        <v>76</v>
      </c>
      <c r="D143" s="192"/>
      <c r="E143" s="189" t="s">
        <v>109</v>
      </c>
      <c r="F143" s="190"/>
      <c r="G143" s="189" t="s">
        <v>156</v>
      </c>
      <c r="H143" s="193"/>
      <c r="I143" s="190"/>
      <c r="J143" s="189" t="s">
        <v>88</v>
      </c>
      <c r="K143" s="190"/>
      <c r="L143" s="189" t="s">
        <v>92</v>
      </c>
      <c r="M143" s="190"/>
      <c r="N143" s="5"/>
    </row>
    <row r="144" spans="2:14" ht="25.5" thickBot="1">
      <c r="B144" s="147" t="s">
        <v>394</v>
      </c>
      <c r="C144" s="148" t="s">
        <v>104</v>
      </c>
      <c r="D144" s="148" t="s">
        <v>104</v>
      </c>
      <c r="E144" s="150">
        <v>2500</v>
      </c>
      <c r="F144" s="150">
        <v>2564</v>
      </c>
      <c r="G144" s="149" t="s">
        <v>124</v>
      </c>
      <c r="H144" s="149" t="s">
        <v>124</v>
      </c>
      <c r="I144" s="149" t="s">
        <v>124</v>
      </c>
      <c r="J144" s="150">
        <v>173150</v>
      </c>
      <c r="K144" s="149" t="s">
        <v>158</v>
      </c>
      <c r="L144" s="150">
        <v>9000</v>
      </c>
      <c r="M144" s="153">
        <v>9231</v>
      </c>
      <c r="N144" s="5"/>
    </row>
    <row r="145" spans="2:14" ht="13.5" thickBot="1">
      <c r="B145" s="164"/>
      <c r="C145" s="194" t="s">
        <v>219</v>
      </c>
      <c r="D145" s="195"/>
      <c r="E145" s="196" t="s">
        <v>109</v>
      </c>
      <c r="F145" s="197"/>
      <c r="G145" s="196" t="s">
        <v>155</v>
      </c>
      <c r="H145" s="198"/>
      <c r="I145" s="197"/>
      <c r="J145" s="196" t="s">
        <v>88</v>
      </c>
      <c r="K145" s="197"/>
      <c r="L145" s="196" t="s">
        <v>92</v>
      </c>
      <c r="M145" s="197"/>
      <c r="N145" s="5"/>
    </row>
    <row r="146" spans="2:14" ht="25.5" thickBot="1">
      <c r="B146" s="181" t="s">
        <v>396</v>
      </c>
      <c r="C146" s="145" t="s">
        <v>104</v>
      </c>
      <c r="D146" s="145" t="s">
        <v>104</v>
      </c>
      <c r="E146" s="151">
        <v>2809</v>
      </c>
      <c r="F146" s="151">
        <v>3650</v>
      </c>
      <c r="G146" s="146" t="s">
        <v>124</v>
      </c>
      <c r="H146" s="146" t="s">
        <v>124</v>
      </c>
      <c r="I146" s="146" t="s">
        <v>124</v>
      </c>
      <c r="J146" s="151">
        <v>11171</v>
      </c>
      <c r="K146" s="151">
        <v>31482</v>
      </c>
      <c r="L146" s="151">
        <v>10112</v>
      </c>
      <c r="M146" s="155">
        <v>13139</v>
      </c>
      <c r="N146" s="5"/>
    </row>
    <row r="147" spans="2:14" ht="13.5" thickBot="1">
      <c r="B147" s="164"/>
      <c r="C147" s="191" t="s">
        <v>219</v>
      </c>
      <c r="D147" s="192"/>
      <c r="E147" s="189" t="s">
        <v>109</v>
      </c>
      <c r="F147" s="190"/>
      <c r="G147" s="189" t="s">
        <v>155</v>
      </c>
      <c r="H147" s="193"/>
      <c r="I147" s="190"/>
      <c r="J147" s="189" t="s">
        <v>88</v>
      </c>
      <c r="K147" s="190"/>
      <c r="L147" s="189" t="s">
        <v>92</v>
      </c>
      <c r="M147" s="190"/>
      <c r="N147" s="5"/>
    </row>
    <row r="148" spans="2:14" ht="25.5" thickBot="1">
      <c r="B148" s="147" t="s">
        <v>399</v>
      </c>
      <c r="C148" s="148" t="s">
        <v>104</v>
      </c>
      <c r="D148" s="148" t="s">
        <v>104</v>
      </c>
      <c r="E148" s="150">
        <v>2505</v>
      </c>
      <c r="F148" s="150">
        <v>2717</v>
      </c>
      <c r="G148" s="149" t="s">
        <v>124</v>
      </c>
      <c r="H148" s="149" t="s">
        <v>124</v>
      </c>
      <c r="I148" s="149" t="s">
        <v>124</v>
      </c>
      <c r="J148" s="150">
        <v>5010</v>
      </c>
      <c r="K148" s="150">
        <v>5435</v>
      </c>
      <c r="L148" s="150">
        <v>9018</v>
      </c>
      <c r="M148" s="153">
        <v>9783</v>
      </c>
      <c r="N148" s="5"/>
    </row>
    <row r="149" spans="2:14" ht="15.75" thickBot="1">
      <c r="B149" s="164"/>
      <c r="C149" s="194" t="s">
        <v>219</v>
      </c>
      <c r="D149" s="195"/>
      <c r="E149" s="196" t="s">
        <v>109</v>
      </c>
      <c r="F149" s="197"/>
      <c r="G149" s="196" t="s">
        <v>161</v>
      </c>
      <c r="H149" s="198"/>
      <c r="I149" s="197"/>
      <c r="J149" s="196" t="s">
        <v>91</v>
      </c>
      <c r="K149" s="197"/>
      <c r="L149" s="196" t="s">
        <v>92</v>
      </c>
      <c r="M149" s="197"/>
      <c r="N149" s="5"/>
    </row>
    <row r="150" spans="2:14" ht="25.5" thickBot="1">
      <c r="B150" s="181" t="s">
        <v>402</v>
      </c>
      <c r="C150" s="145" t="s">
        <v>104</v>
      </c>
      <c r="D150" s="145" t="s">
        <v>104</v>
      </c>
      <c r="E150" s="151">
        <v>2503</v>
      </c>
      <c r="F150" s="151">
        <v>2577</v>
      </c>
      <c r="G150" s="146" t="s">
        <v>124</v>
      </c>
      <c r="H150" s="146" t="s">
        <v>124</v>
      </c>
      <c r="I150" s="146" t="s">
        <v>124</v>
      </c>
      <c r="J150" s="151">
        <v>5005</v>
      </c>
      <c r="K150" s="151">
        <v>5155</v>
      </c>
      <c r="L150" s="151">
        <v>9009</v>
      </c>
      <c r="M150" s="155">
        <v>9278</v>
      </c>
      <c r="N150" s="5"/>
    </row>
    <row r="151" spans="2:14" ht="15.75" thickBot="1">
      <c r="B151" s="164"/>
      <c r="C151" s="191" t="s">
        <v>219</v>
      </c>
      <c r="D151" s="192"/>
      <c r="E151" s="189" t="s">
        <v>109</v>
      </c>
      <c r="F151" s="190"/>
      <c r="G151" s="189" t="s">
        <v>161</v>
      </c>
      <c r="H151" s="193"/>
      <c r="I151" s="190"/>
      <c r="J151" s="189" t="s">
        <v>91</v>
      </c>
      <c r="K151" s="190"/>
      <c r="L151" s="189" t="s">
        <v>92</v>
      </c>
      <c r="M151" s="190"/>
      <c r="N151" s="5"/>
    </row>
    <row r="152" spans="2:14" ht="25.5" thickBot="1">
      <c r="B152" s="147" t="s">
        <v>405</v>
      </c>
      <c r="C152" s="152">
        <v>10000</v>
      </c>
      <c r="D152" s="152">
        <v>10526</v>
      </c>
      <c r="E152" s="150">
        <v>2500</v>
      </c>
      <c r="F152" s="150">
        <v>2632</v>
      </c>
      <c r="G152" s="149" t="s">
        <v>231</v>
      </c>
      <c r="H152" s="149" t="s">
        <v>231</v>
      </c>
      <c r="I152" s="149" t="s">
        <v>231</v>
      </c>
      <c r="J152" s="150">
        <v>5000</v>
      </c>
      <c r="K152" s="150">
        <v>5263</v>
      </c>
      <c r="L152" s="150">
        <v>9000</v>
      </c>
      <c r="M152" s="153">
        <v>9474</v>
      </c>
      <c r="N152" s="5"/>
    </row>
    <row r="153" spans="2:14" ht="15.75" thickBot="1">
      <c r="B153" s="164"/>
      <c r="C153" s="194" t="s">
        <v>76</v>
      </c>
      <c r="D153" s="195"/>
      <c r="E153" s="196" t="s">
        <v>109</v>
      </c>
      <c r="F153" s="197"/>
      <c r="G153" s="196" t="s">
        <v>156</v>
      </c>
      <c r="H153" s="198"/>
      <c r="I153" s="197"/>
      <c r="J153" s="196" t="s">
        <v>91</v>
      </c>
      <c r="K153" s="197"/>
      <c r="L153" s="196" t="s">
        <v>92</v>
      </c>
      <c r="M153" s="197"/>
      <c r="N153" s="5"/>
    </row>
    <row r="154" spans="2:14" ht="25.5" thickBot="1">
      <c r="B154" s="181" t="s">
        <v>408</v>
      </c>
      <c r="C154" s="145" t="s">
        <v>104</v>
      </c>
      <c r="D154" s="145" t="s">
        <v>104</v>
      </c>
      <c r="E154" s="151">
        <v>2503</v>
      </c>
      <c r="F154" s="151">
        <v>2632</v>
      </c>
      <c r="G154" s="146" t="s">
        <v>124</v>
      </c>
      <c r="H154" s="146" t="s">
        <v>124</v>
      </c>
      <c r="I154" s="146" t="s">
        <v>124</v>
      </c>
      <c r="J154" s="151">
        <v>173150</v>
      </c>
      <c r="K154" s="146" t="s">
        <v>122</v>
      </c>
      <c r="L154" s="151">
        <v>9009</v>
      </c>
      <c r="M154" s="155">
        <v>9474</v>
      </c>
      <c r="N154" s="5"/>
    </row>
    <row r="155" spans="2:14" ht="13.5" thickBot="1">
      <c r="B155" s="164"/>
      <c r="C155" s="191" t="s">
        <v>219</v>
      </c>
      <c r="D155" s="192"/>
      <c r="E155" s="189" t="s">
        <v>109</v>
      </c>
      <c r="F155" s="190"/>
      <c r="G155" s="189" t="s">
        <v>161</v>
      </c>
      <c r="H155" s="193"/>
      <c r="I155" s="190"/>
      <c r="J155" s="189" t="s">
        <v>88</v>
      </c>
      <c r="K155" s="190"/>
      <c r="L155" s="189" t="s">
        <v>92</v>
      </c>
      <c r="M155" s="190"/>
      <c r="N155" s="5"/>
    </row>
    <row r="156" spans="2:14" ht="25.5" thickBot="1">
      <c r="B156" s="147" t="s">
        <v>570</v>
      </c>
      <c r="C156" s="148" t="s">
        <v>104</v>
      </c>
      <c r="D156" s="148" t="s">
        <v>104</v>
      </c>
      <c r="E156" s="150">
        <v>2583</v>
      </c>
      <c r="F156" s="150">
        <v>3597</v>
      </c>
      <c r="G156" s="149" t="s">
        <v>124</v>
      </c>
      <c r="H156" s="149" t="s">
        <v>124</v>
      </c>
      <c r="I156" s="149" t="s">
        <v>124</v>
      </c>
      <c r="J156" s="150">
        <v>15057</v>
      </c>
      <c r="K156" s="150">
        <v>138520</v>
      </c>
      <c r="L156" s="150">
        <v>9298</v>
      </c>
      <c r="M156" s="153">
        <v>12950</v>
      </c>
      <c r="N156" s="5"/>
    </row>
    <row r="157" spans="2:14" ht="13.5" thickBot="1">
      <c r="B157" s="164"/>
      <c r="C157" s="194" t="s">
        <v>219</v>
      </c>
      <c r="D157" s="195"/>
      <c r="E157" s="196" t="s">
        <v>109</v>
      </c>
      <c r="F157" s="197"/>
      <c r="G157" s="196" t="s">
        <v>154</v>
      </c>
      <c r="H157" s="198"/>
      <c r="I157" s="197"/>
      <c r="J157" s="196" t="s">
        <v>88</v>
      </c>
      <c r="K157" s="197"/>
      <c r="L157" s="196" t="s">
        <v>92</v>
      </c>
      <c r="M157" s="197"/>
      <c r="N157" s="5"/>
    </row>
    <row r="158" spans="2:14" ht="25.5" thickBot="1">
      <c r="B158" s="181" t="s">
        <v>573</v>
      </c>
      <c r="C158" s="145" t="s">
        <v>104</v>
      </c>
      <c r="D158" s="145" t="s">
        <v>104</v>
      </c>
      <c r="E158" s="151">
        <v>2735</v>
      </c>
      <c r="F158" s="151">
        <v>4464</v>
      </c>
      <c r="G158" s="146" t="s">
        <v>124</v>
      </c>
      <c r="H158" s="146" t="s">
        <v>124</v>
      </c>
      <c r="I158" s="146" t="s">
        <v>124</v>
      </c>
      <c r="J158" s="151">
        <v>8658</v>
      </c>
      <c r="K158" s="151">
        <v>40741</v>
      </c>
      <c r="L158" s="151">
        <v>9847</v>
      </c>
      <c r="M158" s="155">
        <v>16071</v>
      </c>
      <c r="N158" s="5"/>
    </row>
    <row r="159" spans="2:14" ht="13.5" thickBot="1">
      <c r="B159" s="164"/>
      <c r="C159" s="191" t="s">
        <v>219</v>
      </c>
      <c r="D159" s="192"/>
      <c r="E159" s="189" t="s">
        <v>109</v>
      </c>
      <c r="F159" s="190"/>
      <c r="G159" s="189" t="s">
        <v>111</v>
      </c>
      <c r="H159" s="193"/>
      <c r="I159" s="190"/>
      <c r="J159" s="189" t="s">
        <v>88</v>
      </c>
      <c r="K159" s="190"/>
      <c r="L159" s="189" t="s">
        <v>92</v>
      </c>
      <c r="M159" s="190"/>
      <c r="N159" s="5"/>
    </row>
    <row r="160" spans="2:14" ht="27" thickBot="1">
      <c r="B160" s="143" t="s">
        <v>576</v>
      </c>
      <c r="C160" s="148" t="s">
        <v>104</v>
      </c>
      <c r="D160" s="148" t="s">
        <v>104</v>
      </c>
      <c r="E160" s="150">
        <v>2500</v>
      </c>
      <c r="F160" s="150">
        <v>2525</v>
      </c>
      <c r="G160" s="149" t="s">
        <v>124</v>
      </c>
      <c r="H160" s="149" t="s">
        <v>124</v>
      </c>
      <c r="I160" s="149" t="s">
        <v>124</v>
      </c>
      <c r="J160" s="150">
        <v>5000</v>
      </c>
      <c r="K160" s="150">
        <v>5051</v>
      </c>
      <c r="L160" s="150">
        <v>9000</v>
      </c>
      <c r="M160" s="153">
        <v>9091</v>
      </c>
      <c r="N160" s="5"/>
    </row>
    <row r="161" spans="2:14" ht="15.75" thickBot="1">
      <c r="B161" s="162"/>
      <c r="C161" s="194" t="s">
        <v>219</v>
      </c>
      <c r="D161" s="195"/>
      <c r="E161" s="196" t="s">
        <v>109</v>
      </c>
      <c r="F161" s="197"/>
      <c r="G161" s="196" t="s">
        <v>162</v>
      </c>
      <c r="H161" s="198"/>
      <c r="I161" s="197"/>
      <c r="J161" s="196" t="s">
        <v>91</v>
      </c>
      <c r="K161" s="197"/>
      <c r="L161" s="196" t="s">
        <v>92</v>
      </c>
      <c r="M161" s="197"/>
      <c r="N161" s="5"/>
    </row>
    <row r="162" spans="2:14" ht="27" thickBot="1">
      <c r="B162" s="165" t="s">
        <v>578</v>
      </c>
      <c r="C162" s="154">
        <v>10000</v>
      </c>
      <c r="D162" s="154">
        <v>10000</v>
      </c>
      <c r="E162" s="151">
        <v>2500</v>
      </c>
      <c r="F162" s="151">
        <v>2500</v>
      </c>
      <c r="G162" s="146" t="s">
        <v>231</v>
      </c>
      <c r="H162" s="146" t="s">
        <v>231</v>
      </c>
      <c r="I162" s="146" t="s">
        <v>231</v>
      </c>
      <c r="J162" s="151">
        <v>5000</v>
      </c>
      <c r="K162" s="151">
        <v>5000</v>
      </c>
      <c r="L162" s="151">
        <v>9000</v>
      </c>
      <c r="M162" s="155">
        <v>9000</v>
      </c>
      <c r="N162" s="5"/>
    </row>
    <row r="163" spans="2:14" ht="15.75" thickBot="1">
      <c r="B163" s="164"/>
      <c r="C163" s="191" t="s">
        <v>76</v>
      </c>
      <c r="D163" s="192"/>
      <c r="E163" s="189" t="s">
        <v>109</v>
      </c>
      <c r="F163" s="190"/>
      <c r="G163" s="189" t="s">
        <v>156</v>
      </c>
      <c r="H163" s="193"/>
      <c r="I163" s="190"/>
      <c r="J163" s="189" t="s">
        <v>91</v>
      </c>
      <c r="K163" s="190"/>
      <c r="L163" s="189" t="s">
        <v>92</v>
      </c>
      <c r="M163" s="190"/>
      <c r="N163" s="5"/>
    </row>
    <row r="164" spans="2:14" ht="27" thickBot="1">
      <c r="B164" s="143" t="s">
        <v>580</v>
      </c>
      <c r="C164" s="148" t="s">
        <v>104</v>
      </c>
      <c r="D164" s="148" t="s">
        <v>104</v>
      </c>
      <c r="E164" s="150">
        <v>2503</v>
      </c>
      <c r="F164" s="150">
        <v>2688</v>
      </c>
      <c r="G164" s="149" t="s">
        <v>124</v>
      </c>
      <c r="H164" s="149" t="s">
        <v>124</v>
      </c>
      <c r="I164" s="149" t="s">
        <v>124</v>
      </c>
      <c r="J164" s="150">
        <v>173150</v>
      </c>
      <c r="K164" s="149" t="s">
        <v>122</v>
      </c>
      <c r="L164" s="150">
        <v>9009</v>
      </c>
      <c r="M164" s="153">
        <v>9677</v>
      </c>
      <c r="N164" s="5"/>
    </row>
    <row r="165" spans="2:14" ht="13.5" thickBot="1">
      <c r="B165" s="162"/>
      <c r="C165" s="194" t="s">
        <v>219</v>
      </c>
      <c r="D165" s="195"/>
      <c r="E165" s="196" t="s">
        <v>109</v>
      </c>
      <c r="F165" s="197"/>
      <c r="G165" s="196" t="s">
        <v>111</v>
      </c>
      <c r="H165" s="198"/>
      <c r="I165" s="197"/>
      <c r="J165" s="196" t="s">
        <v>88</v>
      </c>
      <c r="K165" s="197"/>
      <c r="L165" s="196" t="s">
        <v>92</v>
      </c>
      <c r="M165" s="197"/>
      <c r="N165" s="5"/>
    </row>
    <row r="166" spans="2:14" ht="27" thickBot="1">
      <c r="B166" s="165" t="s">
        <v>583</v>
      </c>
      <c r="C166" s="145" t="s">
        <v>453</v>
      </c>
      <c r="D166" s="145" t="s">
        <v>454</v>
      </c>
      <c r="E166" s="151">
        <v>2941</v>
      </c>
      <c r="F166" s="151">
        <v>3676</v>
      </c>
      <c r="G166" s="146" t="s">
        <v>124</v>
      </c>
      <c r="H166" s="146" t="s">
        <v>124</v>
      </c>
      <c r="I166" s="146" t="s">
        <v>124</v>
      </c>
      <c r="J166" s="151">
        <v>173150</v>
      </c>
      <c r="K166" s="146" t="s">
        <v>122</v>
      </c>
      <c r="L166" s="151">
        <v>10588</v>
      </c>
      <c r="M166" s="155">
        <v>13235</v>
      </c>
      <c r="N166" s="5"/>
    </row>
    <row r="167" spans="2:14" ht="13.5" thickBot="1">
      <c r="B167" s="164"/>
      <c r="C167" s="191" t="s">
        <v>219</v>
      </c>
      <c r="D167" s="192"/>
      <c r="E167" s="189" t="s">
        <v>109</v>
      </c>
      <c r="F167" s="190"/>
      <c r="G167" s="189" t="s">
        <v>163</v>
      </c>
      <c r="H167" s="193"/>
      <c r="I167" s="190"/>
      <c r="J167" s="189" t="s">
        <v>88</v>
      </c>
      <c r="K167" s="190"/>
      <c r="L167" s="189" t="s">
        <v>92</v>
      </c>
      <c r="M167" s="190"/>
      <c r="N167" s="5"/>
    </row>
    <row r="168" spans="2:14" ht="27" thickBot="1">
      <c r="B168" s="143" t="s">
        <v>586</v>
      </c>
      <c r="C168" s="148" t="s">
        <v>104</v>
      </c>
      <c r="D168" s="148" t="s">
        <v>104</v>
      </c>
      <c r="E168" s="150">
        <v>2750</v>
      </c>
      <c r="F168" s="150">
        <v>4545</v>
      </c>
      <c r="G168" s="149" t="s">
        <v>124</v>
      </c>
      <c r="H168" s="149" t="s">
        <v>124</v>
      </c>
      <c r="I168" s="149" t="s">
        <v>124</v>
      </c>
      <c r="J168" s="150">
        <v>9113</v>
      </c>
      <c r="K168" s="150">
        <v>40741</v>
      </c>
      <c r="L168" s="150">
        <v>9901</v>
      </c>
      <c r="M168" s="153">
        <v>16364</v>
      </c>
      <c r="N168" s="5"/>
    </row>
    <row r="169" spans="2:14" ht="13.5" thickBot="1">
      <c r="B169" s="162"/>
      <c r="C169" s="194" t="s">
        <v>219</v>
      </c>
      <c r="D169" s="195"/>
      <c r="E169" s="196" t="s">
        <v>109</v>
      </c>
      <c r="F169" s="197"/>
      <c r="G169" s="196" t="s">
        <v>155</v>
      </c>
      <c r="H169" s="198"/>
      <c r="I169" s="197"/>
      <c r="J169" s="196" t="s">
        <v>88</v>
      </c>
      <c r="K169" s="197"/>
      <c r="L169" s="196" t="s">
        <v>92</v>
      </c>
      <c r="M169" s="197"/>
      <c r="N169" s="5"/>
    </row>
    <row r="170" spans="2:14" ht="27" thickBot="1">
      <c r="B170" s="165" t="s">
        <v>589</v>
      </c>
      <c r="C170" s="145" t="s">
        <v>104</v>
      </c>
      <c r="D170" s="145" t="s">
        <v>104</v>
      </c>
      <c r="E170" s="151">
        <v>2709</v>
      </c>
      <c r="F170" s="151">
        <v>4545</v>
      </c>
      <c r="G170" s="146" t="s">
        <v>124</v>
      </c>
      <c r="H170" s="146" t="s">
        <v>124</v>
      </c>
      <c r="I170" s="146" t="s">
        <v>124</v>
      </c>
      <c r="J170" s="151">
        <v>8658</v>
      </c>
      <c r="K170" s="151">
        <v>45566</v>
      </c>
      <c r="L170" s="151">
        <v>9751</v>
      </c>
      <c r="M170" s="155">
        <v>16364</v>
      </c>
      <c r="N170" s="5"/>
    </row>
    <row r="171" spans="2:14" ht="13.5" thickBot="1">
      <c r="B171" s="164"/>
      <c r="C171" s="191" t="s">
        <v>219</v>
      </c>
      <c r="D171" s="192"/>
      <c r="E171" s="189" t="s">
        <v>109</v>
      </c>
      <c r="F171" s="190"/>
      <c r="G171" s="189" t="s">
        <v>111</v>
      </c>
      <c r="H171" s="193"/>
      <c r="I171" s="190"/>
      <c r="J171" s="189" t="s">
        <v>88</v>
      </c>
      <c r="K171" s="190"/>
      <c r="L171" s="189" t="s">
        <v>92</v>
      </c>
      <c r="M171" s="190"/>
      <c r="N171" s="5"/>
    </row>
    <row r="172" spans="2:14" ht="27" thickBot="1">
      <c r="B172" s="143" t="s">
        <v>592</v>
      </c>
      <c r="C172" s="148" t="s">
        <v>104</v>
      </c>
      <c r="D172" s="148" t="s">
        <v>104</v>
      </c>
      <c r="E172" s="150">
        <v>2503</v>
      </c>
      <c r="F172" s="150">
        <v>2660</v>
      </c>
      <c r="G172" s="149" t="s">
        <v>124</v>
      </c>
      <c r="H172" s="149" t="s">
        <v>124</v>
      </c>
      <c r="I172" s="149" t="s">
        <v>124</v>
      </c>
      <c r="J172" s="150">
        <v>173150</v>
      </c>
      <c r="K172" s="149" t="s">
        <v>158</v>
      </c>
      <c r="L172" s="150">
        <v>9009</v>
      </c>
      <c r="M172" s="153">
        <v>9574</v>
      </c>
      <c r="N172" s="5"/>
    </row>
    <row r="173" spans="2:14" ht="13.5" thickBot="1">
      <c r="B173" s="162"/>
      <c r="C173" s="194" t="s">
        <v>219</v>
      </c>
      <c r="D173" s="195"/>
      <c r="E173" s="196" t="s">
        <v>109</v>
      </c>
      <c r="F173" s="197"/>
      <c r="G173" s="196" t="s">
        <v>111</v>
      </c>
      <c r="H173" s="198"/>
      <c r="I173" s="197"/>
      <c r="J173" s="196" t="s">
        <v>88</v>
      </c>
      <c r="K173" s="197"/>
      <c r="L173" s="196" t="s">
        <v>92</v>
      </c>
      <c r="M173" s="197"/>
      <c r="N173" s="5"/>
    </row>
    <row r="174" spans="2:14" ht="27" thickBot="1">
      <c r="B174" s="165" t="s">
        <v>595</v>
      </c>
      <c r="C174" s="154">
        <v>10101</v>
      </c>
      <c r="D174" s="154">
        <v>11765</v>
      </c>
      <c r="E174" s="151">
        <v>2525</v>
      </c>
      <c r="F174" s="151">
        <v>2941</v>
      </c>
      <c r="G174" s="146" t="s">
        <v>231</v>
      </c>
      <c r="H174" s="146" t="s">
        <v>231</v>
      </c>
      <c r="I174" s="146" t="s">
        <v>231</v>
      </c>
      <c r="J174" s="151">
        <v>5051</v>
      </c>
      <c r="K174" s="151">
        <v>5882</v>
      </c>
      <c r="L174" s="151">
        <v>9091</v>
      </c>
      <c r="M174" s="155">
        <v>10588</v>
      </c>
      <c r="N174" s="5"/>
    </row>
    <row r="175" spans="2:14" ht="15.75" thickBot="1">
      <c r="B175" s="164"/>
      <c r="C175" s="191" t="s">
        <v>76</v>
      </c>
      <c r="D175" s="192"/>
      <c r="E175" s="189" t="s">
        <v>109</v>
      </c>
      <c r="F175" s="190"/>
      <c r="G175" s="189" t="s">
        <v>156</v>
      </c>
      <c r="H175" s="193"/>
      <c r="I175" s="190"/>
      <c r="J175" s="189" t="s">
        <v>91</v>
      </c>
      <c r="K175" s="190"/>
      <c r="L175" s="189" t="s">
        <v>92</v>
      </c>
      <c r="M175" s="190"/>
      <c r="N175" s="5"/>
    </row>
    <row r="176" spans="2:14" ht="27" thickBot="1">
      <c r="B176" s="143" t="s">
        <v>598</v>
      </c>
      <c r="C176" s="152">
        <v>2953</v>
      </c>
      <c r="D176" s="152">
        <v>15866</v>
      </c>
      <c r="E176" s="150">
        <v>2709</v>
      </c>
      <c r="F176" s="150">
        <v>4630</v>
      </c>
      <c r="G176" s="149" t="s">
        <v>231</v>
      </c>
      <c r="H176" s="149" t="s">
        <v>231</v>
      </c>
      <c r="I176" s="149" t="s">
        <v>231</v>
      </c>
      <c r="J176" s="150">
        <v>9619</v>
      </c>
      <c r="K176" s="150">
        <v>51687</v>
      </c>
      <c r="L176" s="150">
        <v>9751</v>
      </c>
      <c r="M176" s="153">
        <v>16667</v>
      </c>
      <c r="N176" s="5"/>
    </row>
    <row r="177" spans="2:14" ht="13.5" thickBot="1">
      <c r="B177" s="162"/>
      <c r="C177" s="194" t="s">
        <v>76</v>
      </c>
      <c r="D177" s="195"/>
      <c r="E177" s="196" t="s">
        <v>109</v>
      </c>
      <c r="F177" s="197"/>
      <c r="G177" s="196" t="s">
        <v>156</v>
      </c>
      <c r="H177" s="198"/>
      <c r="I177" s="197"/>
      <c r="J177" s="196" t="s">
        <v>88</v>
      </c>
      <c r="K177" s="197"/>
      <c r="L177" s="196" t="s">
        <v>92</v>
      </c>
      <c r="M177" s="197"/>
      <c r="N177" s="5"/>
    </row>
    <row r="178" spans="2:14" ht="27" thickBot="1">
      <c r="B178" s="165" t="s">
        <v>601</v>
      </c>
      <c r="C178" s="145">
        <v>2531</v>
      </c>
      <c r="D178" s="154">
        <v>15866</v>
      </c>
      <c r="E178" s="151">
        <v>2680</v>
      </c>
      <c r="F178" s="151">
        <v>4310</v>
      </c>
      <c r="G178" s="146" t="s">
        <v>231</v>
      </c>
      <c r="H178" s="146" t="s">
        <v>231</v>
      </c>
      <c r="I178" s="146" t="s">
        <v>231</v>
      </c>
      <c r="J178" s="151">
        <v>8245</v>
      </c>
      <c r="K178" s="151">
        <v>51687</v>
      </c>
      <c r="L178" s="151">
        <v>9646</v>
      </c>
      <c r="M178" s="155">
        <v>15517</v>
      </c>
      <c r="N178" s="5"/>
    </row>
    <row r="179" spans="2:14" ht="13.5" thickBot="1">
      <c r="B179" s="164"/>
      <c r="C179" s="191" t="s">
        <v>76</v>
      </c>
      <c r="D179" s="192"/>
      <c r="E179" s="189" t="s">
        <v>109</v>
      </c>
      <c r="F179" s="190"/>
      <c r="G179" s="189" t="s">
        <v>156</v>
      </c>
      <c r="H179" s="193"/>
      <c r="I179" s="190"/>
      <c r="J179" s="189" t="s">
        <v>88</v>
      </c>
      <c r="K179" s="190"/>
      <c r="L179" s="189" t="s">
        <v>92</v>
      </c>
      <c r="M179" s="190"/>
      <c r="N179" s="5"/>
    </row>
    <row r="180" spans="2:14" ht="27" thickBot="1">
      <c r="B180" s="143" t="s">
        <v>604</v>
      </c>
      <c r="C180" s="152">
        <v>2531</v>
      </c>
      <c r="D180" s="152">
        <v>15866</v>
      </c>
      <c r="E180" s="150">
        <v>2680</v>
      </c>
      <c r="F180" s="150">
        <v>4310</v>
      </c>
      <c r="G180" s="149" t="s">
        <v>231</v>
      </c>
      <c r="H180" s="149" t="s">
        <v>231</v>
      </c>
      <c r="I180" s="149" t="s">
        <v>231</v>
      </c>
      <c r="J180" s="150">
        <v>8245</v>
      </c>
      <c r="K180" s="150">
        <v>51687</v>
      </c>
      <c r="L180" s="150">
        <v>9646</v>
      </c>
      <c r="M180" s="153">
        <v>15517</v>
      </c>
      <c r="N180" s="5"/>
    </row>
    <row r="181" spans="2:14" ht="13.5" thickBot="1">
      <c r="B181" s="162"/>
      <c r="C181" s="194" t="s">
        <v>76</v>
      </c>
      <c r="D181" s="195"/>
      <c r="E181" s="196" t="s">
        <v>109</v>
      </c>
      <c r="F181" s="197"/>
      <c r="G181" s="196" t="s">
        <v>156</v>
      </c>
      <c r="H181" s="198"/>
      <c r="I181" s="197"/>
      <c r="J181" s="196" t="s">
        <v>88</v>
      </c>
      <c r="K181" s="197"/>
      <c r="L181" s="196" t="s">
        <v>92</v>
      </c>
      <c r="M181" s="197"/>
      <c r="N181" s="5"/>
    </row>
    <row r="182" spans="2:14" ht="27" thickBot="1">
      <c r="B182" s="165" t="s">
        <v>607</v>
      </c>
      <c r="C182" s="154">
        <v>10000</v>
      </c>
      <c r="D182" s="154">
        <v>10204</v>
      </c>
      <c r="E182" s="151">
        <v>2500</v>
      </c>
      <c r="F182" s="151">
        <v>2551</v>
      </c>
      <c r="G182" s="146" t="s">
        <v>231</v>
      </c>
      <c r="H182" s="146" t="s">
        <v>231</v>
      </c>
      <c r="I182" s="146" t="s">
        <v>231</v>
      </c>
      <c r="J182" s="151">
        <v>173150</v>
      </c>
      <c r="K182" s="146" t="s">
        <v>158</v>
      </c>
      <c r="L182" s="151">
        <v>9000</v>
      </c>
      <c r="M182" s="155">
        <v>9184</v>
      </c>
      <c r="N182" s="5"/>
    </row>
    <row r="183" spans="2:14" ht="13.5" thickBot="1">
      <c r="B183" s="147"/>
      <c r="C183" s="191" t="s">
        <v>76</v>
      </c>
      <c r="D183" s="192"/>
      <c r="E183" s="189" t="s">
        <v>109</v>
      </c>
      <c r="F183" s="190"/>
      <c r="G183" s="189" t="s">
        <v>156</v>
      </c>
      <c r="H183" s="193"/>
      <c r="I183" s="190"/>
      <c r="J183" s="189" t="s">
        <v>88</v>
      </c>
      <c r="K183" s="190"/>
      <c r="L183" s="189" t="s">
        <v>92</v>
      </c>
      <c r="M183" s="190"/>
      <c r="N183" s="5"/>
    </row>
    <row r="184" spans="2:14" ht="27" thickBot="1">
      <c r="B184" s="143" t="s">
        <v>610</v>
      </c>
      <c r="C184" s="152">
        <v>10101</v>
      </c>
      <c r="D184" s="152">
        <v>11364</v>
      </c>
      <c r="E184" s="150">
        <v>2525</v>
      </c>
      <c r="F184" s="150">
        <v>2841</v>
      </c>
      <c r="G184" s="149" t="s">
        <v>231</v>
      </c>
      <c r="H184" s="149" t="s">
        <v>231</v>
      </c>
      <c r="I184" s="149" t="s">
        <v>231</v>
      </c>
      <c r="J184" s="150">
        <v>173150</v>
      </c>
      <c r="K184" s="149" t="s">
        <v>158</v>
      </c>
      <c r="L184" s="150">
        <v>9091</v>
      </c>
      <c r="M184" s="153">
        <v>10227</v>
      </c>
      <c r="N184" s="5"/>
    </row>
    <row r="185" spans="2:14" ht="13.5" thickBot="1">
      <c r="B185" s="162"/>
      <c r="C185" s="194" t="s">
        <v>76</v>
      </c>
      <c r="D185" s="195"/>
      <c r="E185" s="196" t="s">
        <v>109</v>
      </c>
      <c r="F185" s="197"/>
      <c r="G185" s="196" t="s">
        <v>156</v>
      </c>
      <c r="H185" s="198"/>
      <c r="I185" s="197"/>
      <c r="J185" s="196" t="s">
        <v>88</v>
      </c>
      <c r="K185" s="197"/>
      <c r="L185" s="196" t="s">
        <v>92</v>
      </c>
      <c r="M185" s="197"/>
      <c r="N185" s="5"/>
    </row>
    <row r="186" spans="2:14" ht="27" thickBot="1">
      <c r="B186" s="165" t="s">
        <v>613</v>
      </c>
      <c r="C186" s="154">
        <v>68500</v>
      </c>
      <c r="D186" s="145" t="s">
        <v>158</v>
      </c>
      <c r="E186" s="146">
        <v>50</v>
      </c>
      <c r="F186" s="151">
        <v>1000</v>
      </c>
      <c r="G186" s="146" t="s">
        <v>124</v>
      </c>
      <c r="H186" s="146" t="s">
        <v>124</v>
      </c>
      <c r="I186" s="146" t="s">
        <v>124</v>
      </c>
      <c r="J186" s="146">
        <v>100</v>
      </c>
      <c r="K186" s="151">
        <v>2000</v>
      </c>
      <c r="L186" s="151">
        <v>1500</v>
      </c>
      <c r="M186" s="155">
        <v>30000</v>
      </c>
      <c r="N186" s="5"/>
    </row>
    <row r="187" spans="2:14" ht="13.5" thickBot="1">
      <c r="B187" s="164"/>
      <c r="C187" s="191" t="s">
        <v>218</v>
      </c>
      <c r="D187" s="192"/>
      <c r="E187" s="189" t="s">
        <v>218</v>
      </c>
      <c r="F187" s="190"/>
      <c r="G187" s="189" t="s">
        <v>164</v>
      </c>
      <c r="H187" s="193"/>
      <c r="I187" s="190"/>
      <c r="J187" s="189" t="s">
        <v>218</v>
      </c>
      <c r="K187" s="190"/>
      <c r="L187" s="189" t="s">
        <v>218</v>
      </c>
      <c r="M187" s="190"/>
      <c r="N187" s="5"/>
    </row>
    <row r="188" spans="2:14" ht="27" thickBot="1">
      <c r="B188" s="143" t="s">
        <v>197</v>
      </c>
      <c r="C188" s="152">
        <v>10000</v>
      </c>
      <c r="D188" s="152">
        <v>10204</v>
      </c>
      <c r="E188" s="150">
        <v>2500</v>
      </c>
      <c r="F188" s="150">
        <v>2551</v>
      </c>
      <c r="G188" s="149" t="s">
        <v>231</v>
      </c>
      <c r="H188" s="149" t="s">
        <v>231</v>
      </c>
      <c r="I188" s="149" t="s">
        <v>231</v>
      </c>
      <c r="J188" s="150">
        <v>173150</v>
      </c>
      <c r="K188" s="149" t="s">
        <v>158</v>
      </c>
      <c r="L188" s="150">
        <v>9000</v>
      </c>
      <c r="M188" s="153">
        <v>9184</v>
      </c>
      <c r="N188" s="5"/>
    </row>
    <row r="189" spans="2:14" ht="13.5" thickBot="1">
      <c r="B189" s="162"/>
      <c r="C189" s="194" t="s">
        <v>76</v>
      </c>
      <c r="D189" s="195"/>
      <c r="E189" s="196" t="s">
        <v>109</v>
      </c>
      <c r="F189" s="197"/>
      <c r="G189" s="196" t="s">
        <v>156</v>
      </c>
      <c r="H189" s="198"/>
      <c r="I189" s="197"/>
      <c r="J189" s="196" t="s">
        <v>88</v>
      </c>
      <c r="K189" s="197"/>
      <c r="L189" s="196" t="s">
        <v>92</v>
      </c>
      <c r="M189" s="197"/>
      <c r="N189" s="5"/>
    </row>
    <row r="190" spans="2:14" ht="27" thickBot="1">
      <c r="B190" s="165" t="s">
        <v>200</v>
      </c>
      <c r="C190" s="154">
        <v>10000</v>
      </c>
      <c r="D190" s="154">
        <v>10000</v>
      </c>
      <c r="E190" s="151">
        <v>2500</v>
      </c>
      <c r="F190" s="151">
        <v>2500</v>
      </c>
      <c r="G190" s="146" t="s">
        <v>231</v>
      </c>
      <c r="H190" s="146" t="s">
        <v>231</v>
      </c>
      <c r="I190" s="146" t="s">
        <v>231</v>
      </c>
      <c r="J190" s="151">
        <v>5000</v>
      </c>
      <c r="K190" s="151">
        <v>5000</v>
      </c>
      <c r="L190" s="151">
        <v>9000</v>
      </c>
      <c r="M190" s="155">
        <v>9000</v>
      </c>
      <c r="N190" s="5"/>
    </row>
    <row r="191" spans="2:14" ht="15.75" thickBot="1">
      <c r="B191" s="164"/>
      <c r="C191" s="191" t="s">
        <v>76</v>
      </c>
      <c r="D191" s="192"/>
      <c r="E191" s="189" t="s">
        <v>109</v>
      </c>
      <c r="F191" s="190"/>
      <c r="G191" s="189" t="s">
        <v>156</v>
      </c>
      <c r="H191" s="193"/>
      <c r="I191" s="190"/>
      <c r="J191" s="189" t="s">
        <v>91</v>
      </c>
      <c r="K191" s="190"/>
      <c r="L191" s="189" t="s">
        <v>92</v>
      </c>
      <c r="M191" s="190"/>
      <c r="N191" s="5"/>
    </row>
    <row r="192" spans="2:14" ht="27" thickBot="1">
      <c r="B192" s="143" t="s">
        <v>203</v>
      </c>
      <c r="C192" s="148" t="s">
        <v>104</v>
      </c>
      <c r="D192" s="148" t="s">
        <v>104</v>
      </c>
      <c r="E192" s="150">
        <v>2500</v>
      </c>
      <c r="F192" s="150">
        <v>2634</v>
      </c>
      <c r="G192" s="149" t="s">
        <v>124</v>
      </c>
      <c r="H192" s="149" t="s">
        <v>124</v>
      </c>
      <c r="I192" s="149" t="s">
        <v>124</v>
      </c>
      <c r="J192" s="150">
        <v>173150</v>
      </c>
      <c r="K192" s="149" t="s">
        <v>122</v>
      </c>
      <c r="L192" s="150">
        <v>9000</v>
      </c>
      <c r="M192" s="153">
        <v>9484</v>
      </c>
      <c r="N192" s="5"/>
    </row>
    <row r="193" spans="2:14" ht="13.5" thickBot="1">
      <c r="B193" s="162"/>
      <c r="C193" s="194" t="s">
        <v>219</v>
      </c>
      <c r="D193" s="195"/>
      <c r="E193" s="196" t="s">
        <v>109</v>
      </c>
      <c r="F193" s="197"/>
      <c r="G193" s="196" t="s">
        <v>157</v>
      </c>
      <c r="H193" s="198"/>
      <c r="I193" s="197"/>
      <c r="J193" s="196" t="s">
        <v>88</v>
      </c>
      <c r="K193" s="197"/>
      <c r="L193" s="196" t="s">
        <v>92</v>
      </c>
      <c r="M193" s="197"/>
      <c r="N193" s="5"/>
    </row>
    <row r="194" spans="2:14" ht="27" thickBot="1">
      <c r="B194" s="165" t="s">
        <v>289</v>
      </c>
      <c r="C194" s="145" t="s">
        <v>158</v>
      </c>
      <c r="D194" s="145" t="s">
        <v>158</v>
      </c>
      <c r="E194" s="151">
        <v>2000</v>
      </c>
      <c r="F194" s="146" t="s">
        <v>158</v>
      </c>
      <c r="G194" s="146" t="s">
        <v>124</v>
      </c>
      <c r="H194" s="146" t="s">
        <v>124</v>
      </c>
      <c r="I194" s="146" t="s">
        <v>124</v>
      </c>
      <c r="J194" s="151">
        <v>4000</v>
      </c>
      <c r="K194" s="146" t="s">
        <v>158</v>
      </c>
      <c r="L194" s="151">
        <v>10033</v>
      </c>
      <c r="M194" s="155">
        <v>27027</v>
      </c>
      <c r="N194" s="5"/>
    </row>
    <row r="195" spans="2:14" ht="13.5" thickBot="1">
      <c r="B195" s="164"/>
      <c r="C195" s="191" t="s">
        <v>218</v>
      </c>
      <c r="D195" s="192"/>
      <c r="E195" s="189" t="s">
        <v>218</v>
      </c>
      <c r="F195" s="190"/>
      <c r="G195" s="189" t="s">
        <v>160</v>
      </c>
      <c r="H195" s="193"/>
      <c r="I195" s="190"/>
      <c r="J195" s="189" t="s">
        <v>218</v>
      </c>
      <c r="K195" s="190"/>
      <c r="L195" s="189" t="s">
        <v>92</v>
      </c>
      <c r="M195" s="190"/>
      <c r="N195" s="5"/>
    </row>
    <row r="196" spans="2:14" ht="27" thickBot="1">
      <c r="B196" s="143" t="s">
        <v>292</v>
      </c>
      <c r="C196" s="148" t="s">
        <v>158</v>
      </c>
      <c r="D196" s="148" t="s">
        <v>158</v>
      </c>
      <c r="E196" s="150">
        <v>2000</v>
      </c>
      <c r="F196" s="149" t="s">
        <v>158</v>
      </c>
      <c r="G196" s="149" t="s">
        <v>124</v>
      </c>
      <c r="H196" s="149" t="s">
        <v>124</v>
      </c>
      <c r="I196" s="149" t="s">
        <v>124</v>
      </c>
      <c r="J196" s="150">
        <v>4000</v>
      </c>
      <c r="K196" s="149" t="s">
        <v>158</v>
      </c>
      <c r="L196" s="150">
        <v>10033</v>
      </c>
      <c r="M196" s="153">
        <v>26087</v>
      </c>
      <c r="N196" s="5"/>
    </row>
    <row r="197" spans="2:14" ht="13.5" thickBot="1">
      <c r="B197" s="164"/>
      <c r="C197" s="194" t="s">
        <v>218</v>
      </c>
      <c r="D197" s="195"/>
      <c r="E197" s="196" t="s">
        <v>218</v>
      </c>
      <c r="F197" s="197"/>
      <c r="G197" s="196" t="s">
        <v>160</v>
      </c>
      <c r="H197" s="198"/>
      <c r="I197" s="197"/>
      <c r="J197" s="196" t="s">
        <v>218</v>
      </c>
      <c r="K197" s="197"/>
      <c r="L197" s="196" t="s">
        <v>92</v>
      </c>
      <c r="M197" s="197"/>
      <c r="N197" s="5"/>
    </row>
    <row r="198" spans="2:14" ht="27" thickBot="1">
      <c r="B198" s="165" t="s">
        <v>505</v>
      </c>
      <c r="C198" s="145" t="s">
        <v>455</v>
      </c>
      <c r="D198" s="154">
        <v>322500</v>
      </c>
      <c r="E198" s="151">
        <v>4167</v>
      </c>
      <c r="F198" s="151">
        <v>6579</v>
      </c>
      <c r="G198" s="146" t="s">
        <v>124</v>
      </c>
      <c r="H198" s="146" t="s">
        <v>124</v>
      </c>
      <c r="I198" s="146" t="s">
        <v>124</v>
      </c>
      <c r="J198" s="151">
        <v>173150</v>
      </c>
      <c r="K198" s="146" t="s">
        <v>158</v>
      </c>
      <c r="L198" s="151">
        <v>15000</v>
      </c>
      <c r="M198" s="155">
        <v>23684</v>
      </c>
      <c r="N198" s="5"/>
    </row>
    <row r="199" spans="2:14" ht="13.5" thickBot="1">
      <c r="B199" s="164"/>
      <c r="C199" s="191" t="s">
        <v>219</v>
      </c>
      <c r="D199" s="192"/>
      <c r="E199" s="189" t="s">
        <v>109</v>
      </c>
      <c r="F199" s="190"/>
      <c r="G199" s="189" t="s">
        <v>165</v>
      </c>
      <c r="H199" s="193"/>
      <c r="I199" s="190"/>
      <c r="J199" s="189" t="s">
        <v>88</v>
      </c>
      <c r="K199" s="190"/>
      <c r="L199" s="189" t="s">
        <v>92</v>
      </c>
      <c r="M199" s="190"/>
      <c r="N199" s="5"/>
    </row>
    <row r="200" spans="2:14" ht="27" thickBot="1">
      <c r="B200" s="143" t="s">
        <v>508</v>
      </c>
      <c r="C200" s="152">
        <v>10000</v>
      </c>
      <c r="D200" s="152">
        <v>10000</v>
      </c>
      <c r="E200" s="150">
        <v>2500</v>
      </c>
      <c r="F200" s="150">
        <v>2500</v>
      </c>
      <c r="G200" s="149" t="s">
        <v>231</v>
      </c>
      <c r="H200" s="149" t="s">
        <v>231</v>
      </c>
      <c r="I200" s="149" t="s">
        <v>231</v>
      </c>
      <c r="J200" s="150">
        <v>5000</v>
      </c>
      <c r="K200" s="150">
        <v>5000</v>
      </c>
      <c r="L200" s="150">
        <v>9000</v>
      </c>
      <c r="M200" s="153">
        <v>9000</v>
      </c>
      <c r="N200" s="5"/>
    </row>
    <row r="201" spans="2:14" ht="15.75" thickBot="1">
      <c r="B201" s="164"/>
      <c r="C201" s="194" t="s">
        <v>76</v>
      </c>
      <c r="D201" s="195"/>
      <c r="E201" s="196" t="s">
        <v>109</v>
      </c>
      <c r="F201" s="197"/>
      <c r="G201" s="196" t="s">
        <v>156</v>
      </c>
      <c r="H201" s="198"/>
      <c r="I201" s="197"/>
      <c r="J201" s="196" t="s">
        <v>91</v>
      </c>
      <c r="K201" s="197"/>
      <c r="L201" s="196" t="s">
        <v>92</v>
      </c>
      <c r="M201" s="197"/>
      <c r="N201" s="5"/>
    </row>
    <row r="202" spans="2:14" ht="27" thickBot="1">
      <c r="B202" s="165" t="s">
        <v>511</v>
      </c>
      <c r="C202" s="154">
        <v>430000</v>
      </c>
      <c r="D202" s="145" t="s">
        <v>158</v>
      </c>
      <c r="E202" s="151">
        <v>2778</v>
      </c>
      <c r="F202" s="151">
        <v>3571</v>
      </c>
      <c r="G202" s="146" t="s">
        <v>124</v>
      </c>
      <c r="H202" s="146" t="s">
        <v>124</v>
      </c>
      <c r="I202" s="146" t="s">
        <v>124</v>
      </c>
      <c r="J202" s="151">
        <v>3333</v>
      </c>
      <c r="K202" s="151">
        <v>10000</v>
      </c>
      <c r="L202" s="151">
        <v>10000</v>
      </c>
      <c r="M202" s="155">
        <v>12857</v>
      </c>
      <c r="N202" s="5"/>
    </row>
    <row r="203" spans="2:14" ht="15.75" thickBot="1">
      <c r="B203" s="164"/>
      <c r="C203" s="191" t="s">
        <v>219</v>
      </c>
      <c r="D203" s="192"/>
      <c r="E203" s="189" t="s">
        <v>109</v>
      </c>
      <c r="F203" s="190"/>
      <c r="G203" s="189" t="s">
        <v>163</v>
      </c>
      <c r="H203" s="193"/>
      <c r="I203" s="190"/>
      <c r="J203" s="189" t="s">
        <v>91</v>
      </c>
      <c r="K203" s="190"/>
      <c r="L203" s="189" t="s">
        <v>92</v>
      </c>
      <c r="M203" s="190"/>
      <c r="N203" s="5"/>
    </row>
    <row r="204" spans="2:14" ht="27" thickBot="1">
      <c r="B204" s="143" t="s">
        <v>513</v>
      </c>
      <c r="C204" s="148" t="s">
        <v>104</v>
      </c>
      <c r="D204" s="148" t="s">
        <v>104</v>
      </c>
      <c r="E204" s="150">
        <v>2735</v>
      </c>
      <c r="F204" s="150">
        <v>4545</v>
      </c>
      <c r="G204" s="149" t="s">
        <v>124</v>
      </c>
      <c r="H204" s="149" t="s">
        <v>124</v>
      </c>
      <c r="I204" s="149" t="s">
        <v>124</v>
      </c>
      <c r="J204" s="150">
        <v>8658</v>
      </c>
      <c r="K204" s="150">
        <v>42753</v>
      </c>
      <c r="L204" s="150">
        <v>9847</v>
      </c>
      <c r="M204" s="153">
        <v>16364</v>
      </c>
      <c r="N204" s="5"/>
    </row>
    <row r="205" spans="2:14" ht="13.5" thickBot="1">
      <c r="B205" s="164"/>
      <c r="C205" s="194" t="s">
        <v>219</v>
      </c>
      <c r="D205" s="195"/>
      <c r="E205" s="196" t="s">
        <v>109</v>
      </c>
      <c r="F205" s="197"/>
      <c r="G205" s="196" t="s">
        <v>166</v>
      </c>
      <c r="H205" s="198"/>
      <c r="I205" s="197"/>
      <c r="J205" s="196" t="s">
        <v>88</v>
      </c>
      <c r="K205" s="197"/>
      <c r="L205" s="196" t="s">
        <v>92</v>
      </c>
      <c r="M205" s="197"/>
      <c r="N205" s="5"/>
    </row>
    <row r="206" spans="2:14" ht="27" thickBot="1">
      <c r="B206" s="165" t="s">
        <v>516</v>
      </c>
      <c r="C206" s="145" t="s">
        <v>104</v>
      </c>
      <c r="D206" s="145" t="s">
        <v>104</v>
      </c>
      <c r="E206" s="151">
        <v>2577</v>
      </c>
      <c r="F206" s="151">
        <v>3289</v>
      </c>
      <c r="G206" s="146" t="s">
        <v>124</v>
      </c>
      <c r="H206" s="146" t="s">
        <v>124</v>
      </c>
      <c r="I206" s="146" t="s">
        <v>124</v>
      </c>
      <c r="J206" s="151">
        <v>18226</v>
      </c>
      <c r="K206" s="151">
        <v>138520</v>
      </c>
      <c r="L206" s="151">
        <v>9278</v>
      </c>
      <c r="M206" s="155">
        <v>11842</v>
      </c>
      <c r="N206" s="5"/>
    </row>
    <row r="207" spans="2:14" ht="13.5" thickBot="1">
      <c r="B207" s="164"/>
      <c r="C207" s="191" t="s">
        <v>219</v>
      </c>
      <c r="D207" s="192"/>
      <c r="E207" s="189" t="s">
        <v>109</v>
      </c>
      <c r="F207" s="190"/>
      <c r="G207" s="189" t="s">
        <v>111</v>
      </c>
      <c r="H207" s="193"/>
      <c r="I207" s="190"/>
      <c r="J207" s="189" t="s">
        <v>88</v>
      </c>
      <c r="K207" s="190"/>
      <c r="L207" s="189" t="s">
        <v>92</v>
      </c>
      <c r="M207" s="190"/>
      <c r="N207" s="5"/>
    </row>
    <row r="210" ht="12.75">
      <c r="B210" s="187" t="s">
        <v>167</v>
      </c>
    </row>
    <row r="211" ht="12.75">
      <c r="B211" s="144" t="s">
        <v>168</v>
      </c>
    </row>
    <row r="212" ht="12.75">
      <c r="B212" s="144" t="s">
        <v>169</v>
      </c>
    </row>
    <row r="213" ht="12.75">
      <c r="B213" s="187" t="s">
        <v>170</v>
      </c>
    </row>
    <row r="214" ht="12.75">
      <c r="B214" s="144" t="s">
        <v>171</v>
      </c>
    </row>
    <row r="215" ht="12.75">
      <c r="B215" s="187" t="s">
        <v>172</v>
      </c>
    </row>
    <row r="216" ht="12.75">
      <c r="B216" s="144" t="s">
        <v>173</v>
      </c>
    </row>
    <row r="217" ht="15">
      <c r="B217" s="144" t="s">
        <v>456</v>
      </c>
    </row>
    <row r="218" ht="12.75">
      <c r="B218" s="144" t="s">
        <v>174</v>
      </c>
    </row>
    <row r="219" ht="12.75">
      <c r="B219" s="144" t="s">
        <v>175</v>
      </c>
    </row>
    <row r="220" ht="12.75">
      <c r="B220" s="187" t="s">
        <v>176</v>
      </c>
    </row>
    <row r="221" ht="12.75">
      <c r="B221" s="144" t="s">
        <v>177</v>
      </c>
    </row>
    <row r="222" ht="12.75">
      <c r="B222" s="144" t="s">
        <v>178</v>
      </c>
    </row>
    <row r="223" ht="12.75">
      <c r="B223" s="187" t="s">
        <v>179</v>
      </c>
    </row>
    <row r="224" ht="12.75">
      <c r="B224" s="144" t="s">
        <v>180</v>
      </c>
    </row>
    <row r="225" ht="12.75">
      <c r="B225" s="187" t="s">
        <v>181</v>
      </c>
    </row>
    <row r="226" ht="12.75">
      <c r="B226" s="144" t="s">
        <v>182</v>
      </c>
    </row>
  </sheetData>
  <sheetProtection/>
  <mergeCells count="505">
    <mergeCell ref="E8:F8"/>
    <mergeCell ref="G8:H8"/>
    <mergeCell ref="I8:I9"/>
    <mergeCell ref="J8:K8"/>
    <mergeCell ref="L8:M8"/>
    <mergeCell ref="L13:M13"/>
    <mergeCell ref="C11:D11"/>
    <mergeCell ref="E11:F11"/>
    <mergeCell ref="G11:I11"/>
    <mergeCell ref="J11:K11"/>
    <mergeCell ref="B4:M5"/>
    <mergeCell ref="B6:B9"/>
    <mergeCell ref="C6:M6"/>
    <mergeCell ref="C7:M7"/>
    <mergeCell ref="C8:D8"/>
    <mergeCell ref="L17:M17"/>
    <mergeCell ref="C15:D15"/>
    <mergeCell ref="E15:F15"/>
    <mergeCell ref="G15:I15"/>
    <mergeCell ref="J15:K15"/>
    <mergeCell ref="L11:M11"/>
    <mergeCell ref="C13:D13"/>
    <mergeCell ref="E13:F13"/>
    <mergeCell ref="G13:I13"/>
    <mergeCell ref="J13:K13"/>
    <mergeCell ref="L21:M21"/>
    <mergeCell ref="C19:D19"/>
    <mergeCell ref="E19:F19"/>
    <mergeCell ref="G19:I19"/>
    <mergeCell ref="J19:K19"/>
    <mergeCell ref="L15:M15"/>
    <mergeCell ref="C17:D17"/>
    <mergeCell ref="E17:F17"/>
    <mergeCell ref="G17:I17"/>
    <mergeCell ref="J17:K17"/>
    <mergeCell ref="L25:M25"/>
    <mergeCell ref="C23:D23"/>
    <mergeCell ref="E23:F23"/>
    <mergeCell ref="G23:I23"/>
    <mergeCell ref="J23:K23"/>
    <mergeCell ref="L19:M19"/>
    <mergeCell ref="C21:D21"/>
    <mergeCell ref="E21:F21"/>
    <mergeCell ref="G21:I21"/>
    <mergeCell ref="J21:K21"/>
    <mergeCell ref="L29:M29"/>
    <mergeCell ref="C27:D27"/>
    <mergeCell ref="E27:F27"/>
    <mergeCell ref="G27:I27"/>
    <mergeCell ref="J27:K27"/>
    <mergeCell ref="L23:M23"/>
    <mergeCell ref="C25:D25"/>
    <mergeCell ref="E25:F25"/>
    <mergeCell ref="G25:I25"/>
    <mergeCell ref="J25:K25"/>
    <mergeCell ref="L33:M33"/>
    <mergeCell ref="C31:D31"/>
    <mergeCell ref="E31:F31"/>
    <mergeCell ref="G31:I31"/>
    <mergeCell ref="J31:K31"/>
    <mergeCell ref="L27:M27"/>
    <mergeCell ref="C29:D29"/>
    <mergeCell ref="E29:F29"/>
    <mergeCell ref="G29:I29"/>
    <mergeCell ref="J29:K29"/>
    <mergeCell ref="L37:M37"/>
    <mergeCell ref="C35:D35"/>
    <mergeCell ref="E35:F35"/>
    <mergeCell ref="G35:I35"/>
    <mergeCell ref="J35:K35"/>
    <mergeCell ref="L31:M31"/>
    <mergeCell ref="C33:D33"/>
    <mergeCell ref="E33:F33"/>
    <mergeCell ref="G33:I33"/>
    <mergeCell ref="J33:K33"/>
    <mergeCell ref="L41:M41"/>
    <mergeCell ref="C39:D39"/>
    <mergeCell ref="E39:F39"/>
    <mergeCell ref="G39:I39"/>
    <mergeCell ref="J39:K39"/>
    <mergeCell ref="L35:M35"/>
    <mergeCell ref="C37:D37"/>
    <mergeCell ref="E37:F37"/>
    <mergeCell ref="G37:I37"/>
    <mergeCell ref="J37:K37"/>
    <mergeCell ref="L45:M45"/>
    <mergeCell ref="C43:D43"/>
    <mergeCell ref="E43:F43"/>
    <mergeCell ref="G43:I43"/>
    <mergeCell ref="J43:K43"/>
    <mergeCell ref="L39:M39"/>
    <mergeCell ref="C41:D41"/>
    <mergeCell ref="E41:F41"/>
    <mergeCell ref="G41:I41"/>
    <mergeCell ref="J41:K41"/>
    <mergeCell ref="L49:M49"/>
    <mergeCell ref="C47:D47"/>
    <mergeCell ref="E47:F47"/>
    <mergeCell ref="G47:I47"/>
    <mergeCell ref="J47:K47"/>
    <mergeCell ref="L43:M43"/>
    <mergeCell ref="C45:D45"/>
    <mergeCell ref="E45:F45"/>
    <mergeCell ref="G45:I45"/>
    <mergeCell ref="J45:K45"/>
    <mergeCell ref="L53:M53"/>
    <mergeCell ref="C51:D51"/>
    <mergeCell ref="E51:F51"/>
    <mergeCell ref="G51:I51"/>
    <mergeCell ref="J51:K51"/>
    <mergeCell ref="L47:M47"/>
    <mergeCell ref="C49:D49"/>
    <mergeCell ref="E49:F49"/>
    <mergeCell ref="G49:I49"/>
    <mergeCell ref="J49:K49"/>
    <mergeCell ref="L57:M57"/>
    <mergeCell ref="C55:D55"/>
    <mergeCell ref="E55:F55"/>
    <mergeCell ref="G55:I55"/>
    <mergeCell ref="J55:K55"/>
    <mergeCell ref="L51:M51"/>
    <mergeCell ref="C53:D53"/>
    <mergeCell ref="E53:F53"/>
    <mergeCell ref="G53:I53"/>
    <mergeCell ref="J53:K53"/>
    <mergeCell ref="L61:M61"/>
    <mergeCell ref="C59:D59"/>
    <mergeCell ref="E59:F59"/>
    <mergeCell ref="G59:I59"/>
    <mergeCell ref="J59:K59"/>
    <mergeCell ref="L55:M55"/>
    <mergeCell ref="C57:D57"/>
    <mergeCell ref="E57:F57"/>
    <mergeCell ref="G57:I57"/>
    <mergeCell ref="J57:K57"/>
    <mergeCell ref="L65:M65"/>
    <mergeCell ref="C63:D63"/>
    <mergeCell ref="E63:F63"/>
    <mergeCell ref="G63:I63"/>
    <mergeCell ref="J63:K63"/>
    <mergeCell ref="L59:M59"/>
    <mergeCell ref="C61:D61"/>
    <mergeCell ref="E61:F61"/>
    <mergeCell ref="G61:I61"/>
    <mergeCell ref="J61:K61"/>
    <mergeCell ref="L69:M69"/>
    <mergeCell ref="C67:D67"/>
    <mergeCell ref="E67:F67"/>
    <mergeCell ref="G67:I67"/>
    <mergeCell ref="J67:K67"/>
    <mergeCell ref="L63:M63"/>
    <mergeCell ref="C65:D65"/>
    <mergeCell ref="E65:F65"/>
    <mergeCell ref="G65:I65"/>
    <mergeCell ref="J65:K65"/>
    <mergeCell ref="L73:M73"/>
    <mergeCell ref="C71:D71"/>
    <mergeCell ref="E71:F71"/>
    <mergeCell ref="G71:I71"/>
    <mergeCell ref="J71:K71"/>
    <mergeCell ref="L67:M67"/>
    <mergeCell ref="C69:D69"/>
    <mergeCell ref="E69:F69"/>
    <mergeCell ref="G69:I69"/>
    <mergeCell ref="J69:K69"/>
    <mergeCell ref="L77:M77"/>
    <mergeCell ref="C75:D75"/>
    <mergeCell ref="E75:F75"/>
    <mergeCell ref="G75:I75"/>
    <mergeCell ref="J75:K75"/>
    <mergeCell ref="L71:M71"/>
    <mergeCell ref="C73:D73"/>
    <mergeCell ref="E73:F73"/>
    <mergeCell ref="G73:I73"/>
    <mergeCell ref="J73:K73"/>
    <mergeCell ref="L81:M81"/>
    <mergeCell ref="C79:D79"/>
    <mergeCell ref="E79:F79"/>
    <mergeCell ref="G79:I79"/>
    <mergeCell ref="J79:K79"/>
    <mergeCell ref="L75:M75"/>
    <mergeCell ref="C77:D77"/>
    <mergeCell ref="E77:F77"/>
    <mergeCell ref="G77:I77"/>
    <mergeCell ref="J77:K77"/>
    <mergeCell ref="L85:M85"/>
    <mergeCell ref="C83:D83"/>
    <mergeCell ref="E83:F83"/>
    <mergeCell ref="G83:I83"/>
    <mergeCell ref="J83:K83"/>
    <mergeCell ref="L79:M79"/>
    <mergeCell ref="C81:D81"/>
    <mergeCell ref="E81:F81"/>
    <mergeCell ref="G81:I81"/>
    <mergeCell ref="J81:K81"/>
    <mergeCell ref="L89:M89"/>
    <mergeCell ref="C87:D87"/>
    <mergeCell ref="E87:F87"/>
    <mergeCell ref="G87:I87"/>
    <mergeCell ref="J87:K87"/>
    <mergeCell ref="L83:M83"/>
    <mergeCell ref="C85:D85"/>
    <mergeCell ref="E85:F85"/>
    <mergeCell ref="G85:I85"/>
    <mergeCell ref="J85:K85"/>
    <mergeCell ref="L93:M93"/>
    <mergeCell ref="C91:D91"/>
    <mergeCell ref="E91:F91"/>
    <mergeCell ref="G91:I91"/>
    <mergeCell ref="J91:K91"/>
    <mergeCell ref="L87:M87"/>
    <mergeCell ref="C89:D89"/>
    <mergeCell ref="E89:F89"/>
    <mergeCell ref="G89:I89"/>
    <mergeCell ref="J89:K89"/>
    <mergeCell ref="L97:M97"/>
    <mergeCell ref="C95:D95"/>
    <mergeCell ref="E95:F95"/>
    <mergeCell ref="G95:I95"/>
    <mergeCell ref="J95:K95"/>
    <mergeCell ref="L91:M91"/>
    <mergeCell ref="C93:D93"/>
    <mergeCell ref="E93:F93"/>
    <mergeCell ref="G93:I93"/>
    <mergeCell ref="J93:K93"/>
    <mergeCell ref="L101:M101"/>
    <mergeCell ref="C99:D99"/>
    <mergeCell ref="E99:F99"/>
    <mergeCell ref="G99:I99"/>
    <mergeCell ref="J99:K99"/>
    <mergeCell ref="L95:M95"/>
    <mergeCell ref="C97:D97"/>
    <mergeCell ref="E97:F97"/>
    <mergeCell ref="G97:I97"/>
    <mergeCell ref="J97:K97"/>
    <mergeCell ref="L105:M105"/>
    <mergeCell ref="C103:D103"/>
    <mergeCell ref="E103:F103"/>
    <mergeCell ref="G103:I103"/>
    <mergeCell ref="J103:K103"/>
    <mergeCell ref="L99:M99"/>
    <mergeCell ref="C101:D101"/>
    <mergeCell ref="E101:F101"/>
    <mergeCell ref="G101:I101"/>
    <mergeCell ref="J101:K101"/>
    <mergeCell ref="L109:M109"/>
    <mergeCell ref="C107:D107"/>
    <mergeCell ref="E107:F107"/>
    <mergeCell ref="G107:I107"/>
    <mergeCell ref="J107:K107"/>
    <mergeCell ref="L103:M103"/>
    <mergeCell ref="C105:D105"/>
    <mergeCell ref="E105:F105"/>
    <mergeCell ref="G105:I105"/>
    <mergeCell ref="J105:K105"/>
    <mergeCell ref="L113:M113"/>
    <mergeCell ref="C111:D111"/>
    <mergeCell ref="E111:F111"/>
    <mergeCell ref="G111:I111"/>
    <mergeCell ref="J111:K111"/>
    <mergeCell ref="L107:M107"/>
    <mergeCell ref="C109:D109"/>
    <mergeCell ref="E109:F109"/>
    <mergeCell ref="G109:I109"/>
    <mergeCell ref="J109:K109"/>
    <mergeCell ref="L117:M117"/>
    <mergeCell ref="C115:D115"/>
    <mergeCell ref="E115:F115"/>
    <mergeCell ref="G115:I115"/>
    <mergeCell ref="J115:K115"/>
    <mergeCell ref="L111:M111"/>
    <mergeCell ref="C113:D113"/>
    <mergeCell ref="E113:F113"/>
    <mergeCell ref="G113:I113"/>
    <mergeCell ref="J113:K113"/>
    <mergeCell ref="L121:M121"/>
    <mergeCell ref="C119:D119"/>
    <mergeCell ref="E119:F119"/>
    <mergeCell ref="G119:I119"/>
    <mergeCell ref="J119:K119"/>
    <mergeCell ref="L115:M115"/>
    <mergeCell ref="C117:D117"/>
    <mergeCell ref="E117:F117"/>
    <mergeCell ref="G117:I117"/>
    <mergeCell ref="J117:K117"/>
    <mergeCell ref="L125:M125"/>
    <mergeCell ref="C123:D123"/>
    <mergeCell ref="E123:F123"/>
    <mergeCell ref="G123:I123"/>
    <mergeCell ref="J123:K123"/>
    <mergeCell ref="L119:M119"/>
    <mergeCell ref="C121:D121"/>
    <mergeCell ref="E121:F121"/>
    <mergeCell ref="G121:I121"/>
    <mergeCell ref="J121:K121"/>
    <mergeCell ref="L129:M129"/>
    <mergeCell ref="C127:D127"/>
    <mergeCell ref="E127:F127"/>
    <mergeCell ref="G127:I127"/>
    <mergeCell ref="J127:K127"/>
    <mergeCell ref="L123:M123"/>
    <mergeCell ref="C125:D125"/>
    <mergeCell ref="E125:F125"/>
    <mergeCell ref="G125:I125"/>
    <mergeCell ref="J125:K125"/>
    <mergeCell ref="L133:M133"/>
    <mergeCell ref="C131:D131"/>
    <mergeCell ref="E131:F131"/>
    <mergeCell ref="G131:I131"/>
    <mergeCell ref="J131:K131"/>
    <mergeCell ref="L127:M127"/>
    <mergeCell ref="C129:D129"/>
    <mergeCell ref="E129:F129"/>
    <mergeCell ref="G129:I129"/>
    <mergeCell ref="J129:K129"/>
    <mergeCell ref="L137:M137"/>
    <mergeCell ref="C135:D135"/>
    <mergeCell ref="E135:F135"/>
    <mergeCell ref="G135:I135"/>
    <mergeCell ref="J135:K135"/>
    <mergeCell ref="L131:M131"/>
    <mergeCell ref="C133:D133"/>
    <mergeCell ref="E133:F133"/>
    <mergeCell ref="G133:I133"/>
    <mergeCell ref="J133:K133"/>
    <mergeCell ref="L141:M141"/>
    <mergeCell ref="C139:D139"/>
    <mergeCell ref="E139:F139"/>
    <mergeCell ref="G139:I139"/>
    <mergeCell ref="J139:K139"/>
    <mergeCell ref="L135:M135"/>
    <mergeCell ref="C137:D137"/>
    <mergeCell ref="E137:F137"/>
    <mergeCell ref="G137:I137"/>
    <mergeCell ref="J137:K137"/>
    <mergeCell ref="L145:M145"/>
    <mergeCell ref="C143:D143"/>
    <mergeCell ref="E143:F143"/>
    <mergeCell ref="G143:I143"/>
    <mergeCell ref="J143:K143"/>
    <mergeCell ref="L139:M139"/>
    <mergeCell ref="C141:D141"/>
    <mergeCell ref="E141:F141"/>
    <mergeCell ref="G141:I141"/>
    <mergeCell ref="J141:K141"/>
    <mergeCell ref="L149:M149"/>
    <mergeCell ref="C147:D147"/>
    <mergeCell ref="E147:F147"/>
    <mergeCell ref="G147:I147"/>
    <mergeCell ref="J147:K147"/>
    <mergeCell ref="L143:M143"/>
    <mergeCell ref="C145:D145"/>
    <mergeCell ref="E145:F145"/>
    <mergeCell ref="G145:I145"/>
    <mergeCell ref="J145:K145"/>
    <mergeCell ref="L153:M153"/>
    <mergeCell ref="C151:D151"/>
    <mergeCell ref="E151:F151"/>
    <mergeCell ref="G151:I151"/>
    <mergeCell ref="J151:K151"/>
    <mergeCell ref="L147:M147"/>
    <mergeCell ref="C149:D149"/>
    <mergeCell ref="E149:F149"/>
    <mergeCell ref="G149:I149"/>
    <mergeCell ref="J149:K149"/>
    <mergeCell ref="L157:M157"/>
    <mergeCell ref="C155:D155"/>
    <mergeCell ref="E155:F155"/>
    <mergeCell ref="G155:I155"/>
    <mergeCell ref="J155:K155"/>
    <mergeCell ref="L151:M151"/>
    <mergeCell ref="C153:D153"/>
    <mergeCell ref="E153:F153"/>
    <mergeCell ref="G153:I153"/>
    <mergeCell ref="J153:K153"/>
    <mergeCell ref="L161:M161"/>
    <mergeCell ref="C159:D159"/>
    <mergeCell ref="E159:F159"/>
    <mergeCell ref="G159:I159"/>
    <mergeCell ref="J159:K159"/>
    <mergeCell ref="L155:M155"/>
    <mergeCell ref="C157:D157"/>
    <mergeCell ref="E157:F157"/>
    <mergeCell ref="G157:I157"/>
    <mergeCell ref="J157:K157"/>
    <mergeCell ref="L165:M165"/>
    <mergeCell ref="C163:D163"/>
    <mergeCell ref="E163:F163"/>
    <mergeCell ref="G163:I163"/>
    <mergeCell ref="J163:K163"/>
    <mergeCell ref="L159:M159"/>
    <mergeCell ref="C161:D161"/>
    <mergeCell ref="E161:F161"/>
    <mergeCell ref="G161:I161"/>
    <mergeCell ref="J161:K161"/>
    <mergeCell ref="L169:M169"/>
    <mergeCell ref="C167:D167"/>
    <mergeCell ref="E167:F167"/>
    <mergeCell ref="G167:I167"/>
    <mergeCell ref="J167:K167"/>
    <mergeCell ref="L163:M163"/>
    <mergeCell ref="C165:D165"/>
    <mergeCell ref="E165:F165"/>
    <mergeCell ref="G165:I165"/>
    <mergeCell ref="J165:K165"/>
    <mergeCell ref="L173:M173"/>
    <mergeCell ref="C171:D171"/>
    <mergeCell ref="E171:F171"/>
    <mergeCell ref="G171:I171"/>
    <mergeCell ref="J171:K171"/>
    <mergeCell ref="L167:M167"/>
    <mergeCell ref="C169:D169"/>
    <mergeCell ref="E169:F169"/>
    <mergeCell ref="G169:I169"/>
    <mergeCell ref="J169:K169"/>
    <mergeCell ref="L177:M177"/>
    <mergeCell ref="C175:D175"/>
    <mergeCell ref="E175:F175"/>
    <mergeCell ref="G175:I175"/>
    <mergeCell ref="J175:K175"/>
    <mergeCell ref="L171:M171"/>
    <mergeCell ref="C173:D173"/>
    <mergeCell ref="E173:F173"/>
    <mergeCell ref="G173:I173"/>
    <mergeCell ref="J173:K173"/>
    <mergeCell ref="L181:M181"/>
    <mergeCell ref="C179:D179"/>
    <mergeCell ref="E179:F179"/>
    <mergeCell ref="G179:I179"/>
    <mergeCell ref="J179:K179"/>
    <mergeCell ref="L175:M175"/>
    <mergeCell ref="C177:D177"/>
    <mergeCell ref="E177:F177"/>
    <mergeCell ref="G177:I177"/>
    <mergeCell ref="J177:K177"/>
    <mergeCell ref="L185:M185"/>
    <mergeCell ref="C183:D183"/>
    <mergeCell ref="E183:F183"/>
    <mergeCell ref="G183:I183"/>
    <mergeCell ref="J183:K183"/>
    <mergeCell ref="L179:M179"/>
    <mergeCell ref="C181:D181"/>
    <mergeCell ref="E181:F181"/>
    <mergeCell ref="G181:I181"/>
    <mergeCell ref="J181:K181"/>
    <mergeCell ref="L189:M189"/>
    <mergeCell ref="C187:D187"/>
    <mergeCell ref="E187:F187"/>
    <mergeCell ref="G187:I187"/>
    <mergeCell ref="J187:K187"/>
    <mergeCell ref="L183:M183"/>
    <mergeCell ref="C185:D185"/>
    <mergeCell ref="E185:F185"/>
    <mergeCell ref="G185:I185"/>
    <mergeCell ref="J185:K185"/>
    <mergeCell ref="L193:M193"/>
    <mergeCell ref="C191:D191"/>
    <mergeCell ref="E191:F191"/>
    <mergeCell ref="G191:I191"/>
    <mergeCell ref="J191:K191"/>
    <mergeCell ref="L187:M187"/>
    <mergeCell ref="C189:D189"/>
    <mergeCell ref="E189:F189"/>
    <mergeCell ref="G189:I189"/>
    <mergeCell ref="J189:K189"/>
    <mergeCell ref="L197:M197"/>
    <mergeCell ref="C195:D195"/>
    <mergeCell ref="E195:F195"/>
    <mergeCell ref="G195:I195"/>
    <mergeCell ref="J195:K195"/>
    <mergeCell ref="L191:M191"/>
    <mergeCell ref="C193:D193"/>
    <mergeCell ref="E193:F193"/>
    <mergeCell ref="G193:I193"/>
    <mergeCell ref="J193:K193"/>
    <mergeCell ref="L201:M201"/>
    <mergeCell ref="C199:D199"/>
    <mergeCell ref="E199:F199"/>
    <mergeCell ref="G199:I199"/>
    <mergeCell ref="J199:K199"/>
    <mergeCell ref="L195:M195"/>
    <mergeCell ref="C197:D197"/>
    <mergeCell ref="E197:F197"/>
    <mergeCell ref="G197:I197"/>
    <mergeCell ref="J197:K197"/>
    <mergeCell ref="L205:M205"/>
    <mergeCell ref="C203:D203"/>
    <mergeCell ref="E203:F203"/>
    <mergeCell ref="G203:I203"/>
    <mergeCell ref="J203:K203"/>
    <mergeCell ref="L199:M199"/>
    <mergeCell ref="C201:D201"/>
    <mergeCell ref="E201:F201"/>
    <mergeCell ref="G201:I201"/>
    <mergeCell ref="J201:K201"/>
    <mergeCell ref="L207:M207"/>
    <mergeCell ref="C207:D207"/>
    <mergeCell ref="E207:F207"/>
    <mergeCell ref="G207:I207"/>
    <mergeCell ref="J207:K207"/>
    <mergeCell ref="L203:M203"/>
    <mergeCell ref="C205:D205"/>
    <mergeCell ref="E205:F205"/>
    <mergeCell ref="G205:I205"/>
    <mergeCell ref="J205:K205"/>
  </mergeCells>
  <hyperlinks>
    <hyperlink ref="G8" r:id="rId1" display="HC Gases Dilution calcs  - 25  5-18-09.xls#'Pet HC Gases Hlth Data Matrix'!_ftn2#RANGE!_ftn2"/>
    <hyperlink ref="L8" r:id="rId2" display="HC Gases Dilution calcs  - 25  5-18-09.xls#'Pet HC Gases Hlth Data Matrix'!_ftn3#RANGE!_ftn3"/>
    <hyperlink ref="C11" location="_ftn3" display="_ftn3"/>
    <hyperlink ref="E11" location="_ftn4" display="_ftn4"/>
    <hyperlink ref="L11" location="_ftn5" display="_ftn5"/>
    <hyperlink ref="C32" location="_ftn6" display="_ftn6"/>
    <hyperlink ref="B210" r:id="rId3" display="_ftnref1"/>
    <hyperlink ref="B213" r:id="rId4" display="_ftnref2"/>
    <hyperlink ref="B215" location="_ftnref3" display="_ftnref3"/>
    <hyperlink ref="B220" location="_ftnref4" display="_ftnref4"/>
    <hyperlink ref="B223" location="_ftnref5" display="_ftnref5"/>
    <hyperlink ref="B225" location="_ftnref6" display="_ftnref6"/>
  </hyperlinks>
  <printOptions/>
  <pageMargins left="0.75" right="0.75" top="1" bottom="1" header="0.5" footer="0.5"/>
  <pageSetup horizontalDpi="600" verticalDpi="600" orientation="portrait" r:id="rId5"/>
</worksheet>
</file>

<file path=xl/worksheets/sheet2.xml><?xml version="1.0" encoding="utf-8"?>
<worksheet xmlns="http://schemas.openxmlformats.org/spreadsheetml/2006/main" xmlns:r="http://schemas.openxmlformats.org/officeDocument/2006/relationships">
  <dimension ref="A1:HH124"/>
  <sheetViews>
    <sheetView zoomScale="90" zoomScaleNormal="90" zoomScalePageLayoutView="0" workbookViewId="0" topLeftCell="A1">
      <pane xSplit="5" ySplit="7" topLeftCell="F8" activePane="bottomRight" state="frozen"/>
      <selection pane="topLeft" activeCell="A8" sqref="A8"/>
      <selection pane="topRight" activeCell="L8" sqref="L8"/>
      <selection pane="bottomLeft" activeCell="A11" sqref="A11"/>
      <selection pane="bottomRight" activeCell="A1" sqref="A1"/>
    </sheetView>
  </sheetViews>
  <sheetFormatPr defaultColWidth="9.140625" defaultRowHeight="12.75"/>
  <cols>
    <col min="1" max="1" width="11.8515625" style="40" customWidth="1"/>
    <col min="2" max="2" width="24.8515625" style="40" hidden="1" customWidth="1"/>
    <col min="3" max="3" width="44.421875" style="40" hidden="1" customWidth="1"/>
    <col min="4" max="4" width="34.57421875" style="40" customWidth="1"/>
    <col min="5" max="5" width="3.8515625" style="58" customWidth="1"/>
    <col min="6" max="7" width="9.140625" style="83" customWidth="1"/>
    <col min="8" max="8" width="9.8515625" style="58" customWidth="1"/>
    <col min="9" max="9" width="11.00390625" style="58" customWidth="1"/>
    <col min="10" max="10" width="3.8515625" style="58" customWidth="1"/>
    <col min="11" max="12" width="9.140625" style="83" bestFit="1" customWidth="1"/>
    <col min="13" max="13" width="12.421875" style="58" customWidth="1"/>
    <col min="14" max="14" width="12.7109375" style="58" customWidth="1"/>
    <col min="15" max="15" width="4.00390625" style="83" customWidth="1"/>
    <col min="16" max="17" width="8.7109375" style="87" customWidth="1"/>
    <col min="18" max="18" width="8.7109375" style="56" customWidth="1"/>
    <col min="19" max="19" width="10.140625" style="56" customWidth="1"/>
    <col min="20" max="20" width="2.8515625" style="87" customWidth="1"/>
    <col min="21" max="22" width="11.00390625" style="87" customWidth="1"/>
    <col min="23" max="24" width="11.00390625" style="56" customWidth="1"/>
    <col min="25" max="25" width="3.7109375" style="87" customWidth="1"/>
    <col min="26" max="27" width="10.7109375" style="83" hidden="1" customWidth="1"/>
    <col min="28" max="29" width="10.7109375" style="58" hidden="1" customWidth="1"/>
    <col min="30" max="30" width="3.7109375" style="83" hidden="1" customWidth="1"/>
    <col min="31" max="32" width="9.140625" style="83" hidden="1" customWidth="1"/>
    <col min="33" max="33" width="9.140625" style="58" hidden="1" customWidth="1"/>
    <col min="34" max="34" width="11.28125" style="58" hidden="1" customWidth="1"/>
    <col min="35" max="35" width="3.7109375" style="83" hidden="1" customWidth="1"/>
    <col min="36" max="36" width="8.8515625" style="57" hidden="1" customWidth="1"/>
    <col min="37" max="37" width="8.8515625" style="59" hidden="1" customWidth="1"/>
    <col min="38" max="39" width="8.8515625" style="60" hidden="1" customWidth="1"/>
    <col min="40" max="40" width="8.8515625" style="82" hidden="1" customWidth="1"/>
    <col min="41" max="41" width="9.57421875" style="67" customWidth="1"/>
    <col min="42" max="43" width="8.8515625" style="67" customWidth="1"/>
    <col min="44" max="44" width="8.8515625" style="82" customWidth="1"/>
    <col min="45" max="45" width="8.7109375" style="83" customWidth="1"/>
    <col min="46" max="16384" width="8.8515625" style="80" customWidth="1"/>
  </cols>
  <sheetData>
    <row r="1" spans="1:36" ht="12.75">
      <c r="A1" s="168" t="s">
        <v>195</v>
      </c>
      <c r="B1" s="39"/>
      <c r="C1" s="2"/>
      <c r="E1" s="91"/>
      <c r="F1" s="78"/>
      <c r="G1" s="78"/>
      <c r="H1" s="91"/>
      <c r="I1" s="91"/>
      <c r="J1" s="91"/>
      <c r="K1" s="78"/>
      <c r="L1" s="78"/>
      <c r="M1" s="91"/>
      <c r="N1" s="91"/>
      <c r="O1" s="78"/>
      <c r="P1" s="94"/>
      <c r="Q1" s="94"/>
      <c r="R1" s="92"/>
      <c r="S1" s="92"/>
      <c r="T1" s="94"/>
      <c r="U1" s="94"/>
      <c r="V1" s="94"/>
      <c r="W1" s="92"/>
      <c r="X1" s="92"/>
      <c r="Y1" s="94"/>
      <c r="AE1" s="78"/>
      <c r="AF1" s="78"/>
      <c r="AG1" s="91"/>
      <c r="AH1" s="91"/>
      <c r="AI1" s="78"/>
      <c r="AJ1" s="100"/>
    </row>
    <row r="2" spans="1:9" ht="12.75">
      <c r="A2" s="39"/>
      <c r="B2" s="39"/>
      <c r="C2" s="2"/>
      <c r="D2" s="166" t="s">
        <v>183</v>
      </c>
      <c r="E2" s="234"/>
      <c r="F2" s="235"/>
      <c r="G2" s="235"/>
      <c r="H2" s="235"/>
      <c r="I2" s="236"/>
    </row>
    <row r="3" spans="1:16" ht="12.75">
      <c r="A3" s="39"/>
      <c r="B3" s="39"/>
      <c r="C3" s="39"/>
      <c r="D3" s="166" t="s">
        <v>184</v>
      </c>
      <c r="E3" s="188"/>
      <c r="F3" s="239" t="s">
        <v>190</v>
      </c>
      <c r="G3" s="239"/>
      <c r="H3" s="239"/>
      <c r="I3" s="239"/>
      <c r="J3" s="239"/>
      <c r="K3" s="239"/>
      <c r="L3" s="239"/>
      <c r="M3" s="239"/>
      <c r="N3" s="239"/>
      <c r="O3" s="239"/>
      <c r="P3" s="240"/>
    </row>
    <row r="4" spans="1:3" ht="26.25">
      <c r="A4" s="167" t="s">
        <v>252</v>
      </c>
      <c r="B4" s="39"/>
      <c r="C4" s="39"/>
    </row>
    <row r="5" spans="1:45" ht="33.75" customHeight="1">
      <c r="A5" s="38" t="s">
        <v>539</v>
      </c>
      <c r="B5" s="38" t="s">
        <v>249</v>
      </c>
      <c r="C5" s="38" t="s">
        <v>213</v>
      </c>
      <c r="D5" s="42"/>
      <c r="E5" s="2"/>
      <c r="F5" s="238" t="s">
        <v>244</v>
      </c>
      <c r="G5" s="238"/>
      <c r="H5" s="238"/>
      <c r="I5" s="238"/>
      <c r="J5" s="2"/>
      <c r="K5" s="238" t="s">
        <v>247</v>
      </c>
      <c r="L5" s="238"/>
      <c r="M5" s="238"/>
      <c r="N5" s="238"/>
      <c r="O5" s="2"/>
      <c r="P5" s="238" t="s">
        <v>234</v>
      </c>
      <c r="Q5" s="238"/>
      <c r="R5" s="238"/>
      <c r="S5" s="238"/>
      <c r="T5" s="2"/>
      <c r="U5" s="238" t="s">
        <v>250</v>
      </c>
      <c r="V5" s="238"/>
      <c r="W5" s="238"/>
      <c r="X5" s="238"/>
      <c r="Y5" s="2"/>
      <c r="Z5" s="238" t="s">
        <v>232</v>
      </c>
      <c r="AA5" s="238"/>
      <c r="AB5" s="238"/>
      <c r="AC5" s="238"/>
      <c r="AD5" s="2"/>
      <c r="AE5" s="238" t="s">
        <v>245</v>
      </c>
      <c r="AF5" s="238"/>
      <c r="AG5" s="238"/>
      <c r="AH5" s="238"/>
      <c r="AI5" s="2"/>
      <c r="AJ5" s="238" t="s">
        <v>246</v>
      </c>
      <c r="AK5" s="238"/>
      <c r="AL5" s="238"/>
      <c r="AM5" s="238"/>
      <c r="AO5" s="24" t="s">
        <v>238</v>
      </c>
      <c r="AP5" s="24" t="s">
        <v>239</v>
      </c>
      <c r="AQ5" s="24" t="s">
        <v>215</v>
      </c>
      <c r="AS5" s="78"/>
    </row>
    <row r="6" spans="1:45" ht="33.75" customHeight="1">
      <c r="A6" s="38"/>
      <c r="B6" s="38"/>
      <c r="C6" s="38"/>
      <c r="D6" s="38" t="s">
        <v>478</v>
      </c>
      <c r="E6" s="2"/>
      <c r="F6" s="238" t="s">
        <v>208</v>
      </c>
      <c r="G6" s="238"/>
      <c r="H6" s="237" t="s">
        <v>243</v>
      </c>
      <c r="I6" s="237"/>
      <c r="J6" s="10"/>
      <c r="K6" s="238" t="s">
        <v>208</v>
      </c>
      <c r="L6" s="238"/>
      <c r="M6" s="237" t="s">
        <v>243</v>
      </c>
      <c r="N6" s="237"/>
      <c r="O6" s="2"/>
      <c r="P6" s="238" t="s">
        <v>208</v>
      </c>
      <c r="Q6" s="238"/>
      <c r="R6" s="237" t="s">
        <v>243</v>
      </c>
      <c r="S6" s="237"/>
      <c r="T6" s="2"/>
      <c r="U6" s="238" t="s">
        <v>208</v>
      </c>
      <c r="V6" s="238"/>
      <c r="W6" s="237" t="s">
        <v>243</v>
      </c>
      <c r="X6" s="237"/>
      <c r="Y6" s="2"/>
      <c r="Z6" s="238" t="s">
        <v>208</v>
      </c>
      <c r="AA6" s="238"/>
      <c r="AB6" s="237" t="s">
        <v>243</v>
      </c>
      <c r="AC6" s="237"/>
      <c r="AD6" s="2"/>
      <c r="AE6" s="238" t="s">
        <v>208</v>
      </c>
      <c r="AF6" s="238"/>
      <c r="AG6" s="237" t="s">
        <v>243</v>
      </c>
      <c r="AH6" s="237"/>
      <c r="AI6" s="2"/>
      <c r="AJ6" s="238" t="s">
        <v>208</v>
      </c>
      <c r="AK6" s="238"/>
      <c r="AL6" s="237" t="s">
        <v>243</v>
      </c>
      <c r="AM6" s="237"/>
      <c r="AO6" s="24" t="s">
        <v>472</v>
      </c>
      <c r="AP6" s="24" t="s">
        <v>472</v>
      </c>
      <c r="AQ6" s="24" t="s">
        <v>472</v>
      </c>
      <c r="AS6" s="78"/>
    </row>
    <row r="7" spans="1:45" ht="40.5" customHeight="1">
      <c r="A7" s="38"/>
      <c r="B7" s="38"/>
      <c r="C7" s="38"/>
      <c r="D7" s="38"/>
      <c r="E7" s="10"/>
      <c r="F7" s="2" t="s">
        <v>241</v>
      </c>
      <c r="G7" s="2" t="s">
        <v>242</v>
      </c>
      <c r="H7" s="10" t="s">
        <v>241</v>
      </c>
      <c r="I7" s="10" t="s">
        <v>242</v>
      </c>
      <c r="J7" s="10"/>
      <c r="K7" s="2" t="s">
        <v>241</v>
      </c>
      <c r="L7" s="2" t="s">
        <v>242</v>
      </c>
      <c r="M7" s="10" t="s">
        <v>241</v>
      </c>
      <c r="N7" s="10" t="s">
        <v>242</v>
      </c>
      <c r="O7" s="10"/>
      <c r="P7" s="2" t="s">
        <v>241</v>
      </c>
      <c r="Q7" s="2" t="s">
        <v>242</v>
      </c>
      <c r="R7" s="10" t="s">
        <v>241</v>
      </c>
      <c r="S7" s="10" t="s">
        <v>242</v>
      </c>
      <c r="T7" s="10"/>
      <c r="U7" s="2" t="s">
        <v>241</v>
      </c>
      <c r="V7" s="2" t="s">
        <v>242</v>
      </c>
      <c r="W7" s="10" t="s">
        <v>241</v>
      </c>
      <c r="X7" s="10" t="s">
        <v>242</v>
      </c>
      <c r="Y7" s="10"/>
      <c r="Z7" s="2" t="s">
        <v>241</v>
      </c>
      <c r="AA7" s="2" t="s">
        <v>242</v>
      </c>
      <c r="AB7" s="10" t="s">
        <v>241</v>
      </c>
      <c r="AC7" s="10" t="s">
        <v>242</v>
      </c>
      <c r="AD7" s="10"/>
      <c r="AE7" s="2" t="s">
        <v>241</v>
      </c>
      <c r="AF7" s="2" t="s">
        <v>242</v>
      </c>
      <c r="AG7" s="10" t="s">
        <v>241</v>
      </c>
      <c r="AH7" s="10" t="s">
        <v>242</v>
      </c>
      <c r="AI7" s="10"/>
      <c r="AJ7" s="17" t="s">
        <v>241</v>
      </c>
      <c r="AK7" s="17" t="s">
        <v>242</v>
      </c>
      <c r="AL7" s="10" t="s">
        <v>241</v>
      </c>
      <c r="AM7" s="10" t="s">
        <v>242</v>
      </c>
      <c r="AO7" s="24"/>
      <c r="AP7" s="24"/>
      <c r="AQ7" s="24"/>
      <c r="AS7" s="78"/>
    </row>
    <row r="8" spans="1:216" s="103" customFormat="1" ht="26.25">
      <c r="A8" s="101" t="s">
        <v>253</v>
      </c>
      <c r="B8" s="101" t="s">
        <v>254</v>
      </c>
      <c r="C8" s="101" t="s">
        <v>255</v>
      </c>
      <c r="D8" s="41" t="s">
        <v>489</v>
      </c>
      <c r="E8" s="46"/>
      <c r="F8" s="45"/>
      <c r="G8" s="45"/>
      <c r="H8" s="46"/>
      <c r="I8" s="46"/>
      <c r="J8" s="46"/>
      <c r="K8" s="45"/>
      <c r="L8" s="45"/>
      <c r="M8" s="46"/>
      <c r="N8" s="46"/>
      <c r="O8" s="45"/>
      <c r="P8" s="48">
        <v>0.79</v>
      </c>
      <c r="Q8" s="48">
        <v>0.99</v>
      </c>
      <c r="R8" s="49">
        <f>10000/Q8</f>
        <v>10101.0101010101</v>
      </c>
      <c r="S8" s="49">
        <f>10000/P8</f>
        <v>12658.227848101265</v>
      </c>
      <c r="T8" s="48"/>
      <c r="U8" s="45"/>
      <c r="V8" s="45"/>
      <c r="W8" s="46"/>
      <c r="X8" s="46"/>
      <c r="Y8" s="45"/>
      <c r="Z8" s="50"/>
      <c r="AA8" s="50"/>
      <c r="AB8" s="51"/>
      <c r="AC8" s="51"/>
      <c r="AD8" s="50"/>
      <c r="AE8" s="45"/>
      <c r="AF8" s="45"/>
      <c r="AG8" s="46"/>
      <c r="AH8" s="46"/>
      <c r="AI8" s="45"/>
      <c r="AJ8" s="45"/>
      <c r="AK8" s="50"/>
      <c r="AL8" s="51"/>
      <c r="AM8" s="51"/>
      <c r="AN8" s="81"/>
      <c r="AO8" s="52" t="s">
        <v>236</v>
      </c>
      <c r="AP8" s="53"/>
      <c r="AQ8" s="53" t="s">
        <v>471</v>
      </c>
      <c r="AR8" s="81"/>
      <c r="AS8" s="10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row>
    <row r="9" spans="1:216" ht="12.75">
      <c r="A9" s="44" t="s">
        <v>256</v>
      </c>
      <c r="B9" s="44" t="s">
        <v>257</v>
      </c>
      <c r="C9" s="44" t="s">
        <v>255</v>
      </c>
      <c r="D9" s="40" t="s">
        <v>490</v>
      </c>
      <c r="E9" s="56"/>
      <c r="F9" s="55"/>
      <c r="G9" s="55"/>
      <c r="H9" s="56"/>
      <c r="I9" s="56"/>
      <c r="J9" s="56"/>
      <c r="K9" s="55"/>
      <c r="L9" s="55"/>
      <c r="M9" s="56"/>
      <c r="N9" s="56"/>
      <c r="O9" s="55"/>
      <c r="P9" s="55">
        <v>1</v>
      </c>
      <c r="Q9" s="55">
        <v>1</v>
      </c>
      <c r="R9" s="49">
        <f aca="true" t="shared" si="0" ref="R9:R55">10000/Q9</f>
        <v>10000</v>
      </c>
      <c r="S9" s="49">
        <f aca="true" t="shared" si="1" ref="S9:S41">10000/P9</f>
        <v>10000</v>
      </c>
      <c r="T9" s="55"/>
      <c r="U9" s="55"/>
      <c r="V9" s="55"/>
      <c r="Y9" s="55"/>
      <c r="Z9" s="57"/>
      <c r="AA9" s="57"/>
      <c r="AD9" s="57"/>
      <c r="AE9" s="55"/>
      <c r="AF9" s="55"/>
      <c r="AG9" s="56"/>
      <c r="AH9" s="56"/>
      <c r="AI9" s="55"/>
      <c r="AJ9" s="55"/>
      <c r="AO9" s="53"/>
      <c r="AP9" s="53"/>
      <c r="AQ9" s="52"/>
      <c r="AS9" s="105"/>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row>
    <row r="10" spans="1:216" s="103" customFormat="1" ht="12.75">
      <c r="A10" s="101" t="s">
        <v>258</v>
      </c>
      <c r="B10" s="101" t="s">
        <v>259</v>
      </c>
      <c r="C10" s="101" t="s">
        <v>255</v>
      </c>
      <c r="D10" s="41" t="s">
        <v>490</v>
      </c>
      <c r="E10" s="46"/>
      <c r="F10" s="45"/>
      <c r="G10" s="45"/>
      <c r="H10" s="46"/>
      <c r="I10" s="46"/>
      <c r="J10" s="46"/>
      <c r="K10" s="45"/>
      <c r="L10" s="45"/>
      <c r="M10" s="46"/>
      <c r="N10" s="46"/>
      <c r="O10" s="45"/>
      <c r="P10" s="48">
        <v>1</v>
      </c>
      <c r="Q10" s="48">
        <v>1</v>
      </c>
      <c r="R10" s="62">
        <f t="shared" si="0"/>
        <v>10000</v>
      </c>
      <c r="S10" s="62">
        <f t="shared" si="1"/>
        <v>10000</v>
      </c>
      <c r="T10" s="48"/>
      <c r="U10" s="45"/>
      <c r="V10" s="45"/>
      <c r="W10" s="46"/>
      <c r="X10" s="46"/>
      <c r="Y10" s="45"/>
      <c r="Z10" s="50"/>
      <c r="AA10" s="50"/>
      <c r="AB10" s="51"/>
      <c r="AC10" s="51"/>
      <c r="AD10" s="50"/>
      <c r="AE10" s="45">
        <v>0.0001</v>
      </c>
      <c r="AF10" s="45">
        <v>0.005</v>
      </c>
      <c r="AG10" s="46">
        <f>444/AF10</f>
        <v>88800</v>
      </c>
      <c r="AH10" s="46">
        <f>444/AE10</f>
        <v>4440000</v>
      </c>
      <c r="AI10" s="45"/>
      <c r="AJ10" s="45"/>
      <c r="AK10" s="50"/>
      <c r="AL10" s="51"/>
      <c r="AM10" s="51"/>
      <c r="AN10" s="81"/>
      <c r="AO10" s="53"/>
      <c r="AP10" s="53"/>
      <c r="AQ10" s="52"/>
      <c r="AR10" s="81"/>
      <c r="AS10" s="10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row>
    <row r="11" spans="1:216" ht="12.75">
      <c r="A11" s="44" t="s">
        <v>260</v>
      </c>
      <c r="B11" s="44" t="s">
        <v>261</v>
      </c>
      <c r="C11" s="44" t="s">
        <v>255</v>
      </c>
      <c r="D11" s="40" t="s">
        <v>490</v>
      </c>
      <c r="E11" s="56"/>
      <c r="F11" s="55"/>
      <c r="G11" s="55"/>
      <c r="H11" s="56"/>
      <c r="I11" s="56"/>
      <c r="J11" s="56"/>
      <c r="K11" s="55"/>
      <c r="L11" s="55"/>
      <c r="M11" s="56"/>
      <c r="N11" s="56"/>
      <c r="O11" s="55"/>
      <c r="P11" s="97">
        <v>1</v>
      </c>
      <c r="Q11" s="97">
        <v>1</v>
      </c>
      <c r="R11" s="49">
        <f t="shared" si="0"/>
        <v>10000</v>
      </c>
      <c r="S11" s="49">
        <f t="shared" si="1"/>
        <v>10000</v>
      </c>
      <c r="T11" s="55"/>
      <c r="U11" s="55"/>
      <c r="V11" s="55"/>
      <c r="Y11" s="55"/>
      <c r="Z11" s="57"/>
      <c r="AA11" s="57"/>
      <c r="AD11" s="57"/>
      <c r="AE11" s="55"/>
      <c r="AF11" s="55"/>
      <c r="AG11" s="56"/>
      <c r="AH11" s="56"/>
      <c r="AI11" s="55"/>
      <c r="AJ11" s="55"/>
      <c r="AO11" s="53"/>
      <c r="AP11" s="53"/>
      <c r="AQ11" s="53"/>
      <c r="AS11" s="106"/>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row>
    <row r="12" spans="1:216" s="103" customFormat="1" ht="12.75">
      <c r="A12" s="101" t="s">
        <v>262</v>
      </c>
      <c r="B12" s="44" t="s">
        <v>263</v>
      </c>
      <c r="C12" s="44" t="s">
        <v>255</v>
      </c>
      <c r="D12" s="41" t="s">
        <v>491</v>
      </c>
      <c r="E12" s="46"/>
      <c r="F12" s="45"/>
      <c r="G12" s="45"/>
      <c r="H12" s="46"/>
      <c r="I12" s="46"/>
      <c r="J12" s="46"/>
      <c r="K12" s="45"/>
      <c r="L12" s="45"/>
      <c r="M12" s="46"/>
      <c r="N12" s="46"/>
      <c r="O12" s="45"/>
      <c r="P12" s="45"/>
      <c r="Q12" s="45"/>
      <c r="R12" s="62"/>
      <c r="S12" s="62"/>
      <c r="T12" s="45"/>
      <c r="U12" s="45">
        <v>1</v>
      </c>
      <c r="V12" s="45">
        <v>1</v>
      </c>
      <c r="W12" s="47">
        <f>1063/V12</f>
        <v>1063</v>
      </c>
      <c r="X12" s="47">
        <f>1063/U12</f>
        <v>1063</v>
      </c>
      <c r="Y12" s="45"/>
      <c r="Z12" s="50"/>
      <c r="AA12" s="50"/>
      <c r="AB12" s="51"/>
      <c r="AC12" s="51"/>
      <c r="AD12" s="50"/>
      <c r="AE12" s="45"/>
      <c r="AF12" s="45"/>
      <c r="AG12" s="46"/>
      <c r="AH12" s="46"/>
      <c r="AI12" s="45"/>
      <c r="AJ12" s="45"/>
      <c r="AK12" s="50"/>
      <c r="AL12" s="51"/>
      <c r="AM12" s="51"/>
      <c r="AN12" s="81"/>
      <c r="AO12" s="53"/>
      <c r="AP12" s="53"/>
      <c r="AQ12" s="52"/>
      <c r="AR12" s="81"/>
      <c r="AS12" s="107"/>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row>
    <row r="13" spans="1:216" ht="12.75">
      <c r="A13" s="44" t="s">
        <v>264</v>
      </c>
      <c r="B13" s="44" t="s">
        <v>265</v>
      </c>
      <c r="C13" s="44" t="s">
        <v>255</v>
      </c>
      <c r="D13" s="40" t="s">
        <v>490</v>
      </c>
      <c r="E13" s="56"/>
      <c r="F13" s="55"/>
      <c r="G13" s="55"/>
      <c r="H13" s="56"/>
      <c r="I13" s="56"/>
      <c r="J13" s="56"/>
      <c r="K13" s="55"/>
      <c r="L13" s="55"/>
      <c r="M13" s="56"/>
      <c r="N13" s="56"/>
      <c r="O13" s="55"/>
      <c r="P13" s="97">
        <v>1</v>
      </c>
      <c r="Q13" s="97">
        <v>1</v>
      </c>
      <c r="R13" s="49">
        <f t="shared" si="0"/>
        <v>10000</v>
      </c>
      <c r="S13" s="49">
        <f t="shared" si="1"/>
        <v>10000</v>
      </c>
      <c r="T13" s="55"/>
      <c r="U13" s="55"/>
      <c r="V13" s="55"/>
      <c r="Y13" s="55"/>
      <c r="Z13" s="57"/>
      <c r="AA13" s="57"/>
      <c r="AD13" s="57"/>
      <c r="AE13" s="55"/>
      <c r="AF13" s="55"/>
      <c r="AG13" s="56"/>
      <c r="AH13" s="56"/>
      <c r="AI13" s="55"/>
      <c r="AJ13" s="55"/>
      <c r="AO13" s="53"/>
      <c r="AP13" s="53"/>
      <c r="AQ13" s="52"/>
      <c r="AS13" s="106"/>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row>
    <row r="14" spans="1:216" s="103" customFormat="1" ht="12.75">
      <c r="A14" s="84" t="s">
        <v>266</v>
      </c>
      <c r="B14" s="101" t="s">
        <v>267</v>
      </c>
      <c r="C14" s="101" t="s">
        <v>255</v>
      </c>
      <c r="D14" s="41" t="s">
        <v>491</v>
      </c>
      <c r="E14" s="46"/>
      <c r="F14" s="45"/>
      <c r="G14" s="45"/>
      <c r="H14" s="46"/>
      <c r="I14" s="46"/>
      <c r="J14" s="46"/>
      <c r="K14" s="45"/>
      <c r="L14" s="45"/>
      <c r="M14" s="46"/>
      <c r="N14" s="46"/>
      <c r="O14" s="45"/>
      <c r="P14" s="45"/>
      <c r="Q14" s="45"/>
      <c r="R14" s="62"/>
      <c r="S14" s="62"/>
      <c r="T14" s="45"/>
      <c r="U14" s="45">
        <v>1</v>
      </c>
      <c r="V14" s="45">
        <v>1</v>
      </c>
      <c r="W14" s="47">
        <f>1063/V14</f>
        <v>1063</v>
      </c>
      <c r="X14" s="47">
        <f>1063/U14</f>
        <v>1063</v>
      </c>
      <c r="Y14" s="45"/>
      <c r="Z14" s="50"/>
      <c r="AA14" s="50"/>
      <c r="AB14" s="51"/>
      <c r="AC14" s="51"/>
      <c r="AD14" s="50"/>
      <c r="AE14" s="48">
        <v>0.1</v>
      </c>
      <c r="AF14" s="48">
        <v>0.25</v>
      </c>
      <c r="AG14" s="47">
        <f>444/AF14</f>
        <v>1776</v>
      </c>
      <c r="AH14" s="47">
        <f>444/AE14</f>
        <v>4440</v>
      </c>
      <c r="AI14" s="48"/>
      <c r="AJ14" s="45"/>
      <c r="AK14" s="50"/>
      <c r="AL14" s="51"/>
      <c r="AM14" s="51"/>
      <c r="AN14" s="81"/>
      <c r="AO14" s="66"/>
      <c r="AP14" s="66"/>
      <c r="AQ14" s="67"/>
      <c r="AR14" s="81"/>
      <c r="AS14" s="10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row>
    <row r="15" spans="1:216" ht="12.75">
      <c r="A15" s="65" t="s">
        <v>268</v>
      </c>
      <c r="B15" s="44" t="s">
        <v>269</v>
      </c>
      <c r="C15" s="44" t="s">
        <v>255</v>
      </c>
      <c r="D15" s="40" t="s">
        <v>490</v>
      </c>
      <c r="E15" s="56"/>
      <c r="F15" s="55"/>
      <c r="G15" s="55"/>
      <c r="H15" s="56"/>
      <c r="I15" s="56"/>
      <c r="J15" s="56"/>
      <c r="K15" s="55"/>
      <c r="L15" s="55"/>
      <c r="M15" s="56"/>
      <c r="N15" s="56"/>
      <c r="O15" s="55"/>
      <c r="P15" s="55">
        <v>1</v>
      </c>
      <c r="Q15" s="55">
        <v>1</v>
      </c>
      <c r="R15" s="49">
        <f t="shared" si="0"/>
        <v>10000</v>
      </c>
      <c r="S15" s="49">
        <f t="shared" si="1"/>
        <v>10000</v>
      </c>
      <c r="T15" s="55"/>
      <c r="U15" s="55"/>
      <c r="V15" s="55"/>
      <c r="Y15" s="55"/>
      <c r="Z15" s="57"/>
      <c r="AA15" s="57"/>
      <c r="AD15" s="57"/>
      <c r="AE15" s="55"/>
      <c r="AF15" s="55"/>
      <c r="AG15" s="56"/>
      <c r="AH15" s="56"/>
      <c r="AI15" s="55"/>
      <c r="AJ15" s="55"/>
      <c r="AO15" s="66"/>
      <c r="AP15" s="66"/>
      <c r="AQ15" s="66"/>
      <c r="AS15" s="108"/>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row>
    <row r="16" spans="1:216" s="103" customFormat="1" ht="12.75">
      <c r="A16" s="84" t="s">
        <v>270</v>
      </c>
      <c r="B16" s="101" t="s">
        <v>271</v>
      </c>
      <c r="C16" s="101" t="s">
        <v>255</v>
      </c>
      <c r="D16" s="41" t="s">
        <v>491</v>
      </c>
      <c r="E16" s="46"/>
      <c r="F16" s="45"/>
      <c r="G16" s="45"/>
      <c r="H16" s="46"/>
      <c r="I16" s="46"/>
      <c r="J16" s="46"/>
      <c r="K16" s="45"/>
      <c r="L16" s="45"/>
      <c r="M16" s="46"/>
      <c r="N16" s="46"/>
      <c r="O16" s="45"/>
      <c r="P16" s="45"/>
      <c r="Q16" s="45"/>
      <c r="R16" s="62"/>
      <c r="S16" s="62"/>
      <c r="T16" s="45"/>
      <c r="U16" s="45">
        <v>1</v>
      </c>
      <c r="V16" s="45">
        <v>1</v>
      </c>
      <c r="W16" s="47">
        <f>1063/V16</f>
        <v>1063</v>
      </c>
      <c r="X16" s="47">
        <f>1063/U16</f>
        <v>1063</v>
      </c>
      <c r="Y16" s="45"/>
      <c r="Z16" s="50"/>
      <c r="AA16" s="50"/>
      <c r="AB16" s="51"/>
      <c r="AC16" s="51"/>
      <c r="AD16" s="50"/>
      <c r="AE16" s="45"/>
      <c r="AF16" s="45"/>
      <c r="AG16" s="46"/>
      <c r="AH16" s="46"/>
      <c r="AI16" s="45"/>
      <c r="AJ16" s="45"/>
      <c r="AK16" s="50"/>
      <c r="AL16" s="51"/>
      <c r="AM16" s="51"/>
      <c r="AN16" s="81"/>
      <c r="AO16" s="66"/>
      <c r="AP16" s="66"/>
      <c r="AQ16" s="66"/>
      <c r="AR16" s="81"/>
      <c r="AS16" s="10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row>
    <row r="17" spans="1:216" ht="12.75">
      <c r="A17" s="65" t="s">
        <v>272</v>
      </c>
      <c r="B17" s="44" t="s">
        <v>273</v>
      </c>
      <c r="C17" s="44" t="s">
        <v>255</v>
      </c>
      <c r="D17" s="87" t="s">
        <v>491</v>
      </c>
      <c r="E17" s="56"/>
      <c r="F17" s="55"/>
      <c r="G17" s="55"/>
      <c r="H17" s="56"/>
      <c r="I17" s="56"/>
      <c r="J17" s="56"/>
      <c r="K17" s="55"/>
      <c r="L17" s="55"/>
      <c r="M17" s="56"/>
      <c r="N17" s="56"/>
      <c r="O17" s="55"/>
      <c r="P17" s="55"/>
      <c r="Q17" s="55"/>
      <c r="R17" s="69"/>
      <c r="S17" s="69"/>
      <c r="T17" s="55"/>
      <c r="U17" s="55">
        <v>1</v>
      </c>
      <c r="V17" s="55">
        <v>1</v>
      </c>
      <c r="W17" s="47">
        <f>1063/V17</f>
        <v>1063</v>
      </c>
      <c r="X17" s="47">
        <f>1063/U17</f>
        <v>1063</v>
      </c>
      <c r="Y17" s="55"/>
      <c r="Z17" s="57"/>
      <c r="AA17" s="57"/>
      <c r="AD17" s="57"/>
      <c r="AE17" s="55"/>
      <c r="AF17" s="55"/>
      <c r="AG17" s="56"/>
      <c r="AH17" s="56"/>
      <c r="AI17" s="55"/>
      <c r="AJ17" s="55"/>
      <c r="AO17" s="66"/>
      <c r="AP17" s="66"/>
      <c r="AQ17" s="66"/>
      <c r="AS17" s="108"/>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row>
    <row r="18" spans="1:216" s="103" customFormat="1" ht="78.75">
      <c r="A18" s="84" t="s">
        <v>274</v>
      </c>
      <c r="B18" s="84" t="s">
        <v>275</v>
      </c>
      <c r="C18" s="84" t="s">
        <v>276</v>
      </c>
      <c r="D18" s="41" t="s">
        <v>223</v>
      </c>
      <c r="E18" s="46"/>
      <c r="F18" s="45"/>
      <c r="G18" s="45"/>
      <c r="H18" s="46"/>
      <c r="I18" s="46"/>
      <c r="J18" s="46"/>
      <c r="K18" s="45"/>
      <c r="L18" s="45"/>
      <c r="M18" s="46"/>
      <c r="N18" s="46"/>
      <c r="O18" s="45"/>
      <c r="P18" s="45">
        <v>0.895</v>
      </c>
      <c r="Q18" s="45">
        <v>0.949</v>
      </c>
      <c r="R18" s="49">
        <f t="shared" si="0"/>
        <v>10537.407797681772</v>
      </c>
      <c r="S18" s="49">
        <f t="shared" si="1"/>
        <v>11173.184357541899</v>
      </c>
      <c r="T18" s="45"/>
      <c r="U18" s="45"/>
      <c r="V18" s="45"/>
      <c r="W18" s="46"/>
      <c r="X18" s="46"/>
      <c r="Y18" s="45"/>
      <c r="Z18" s="50"/>
      <c r="AA18" s="50"/>
      <c r="AB18" s="51"/>
      <c r="AC18" s="51"/>
      <c r="AD18" s="50"/>
      <c r="AE18" s="45"/>
      <c r="AF18" s="45"/>
      <c r="AG18" s="46"/>
      <c r="AH18" s="46"/>
      <c r="AI18" s="45"/>
      <c r="AJ18" s="45"/>
      <c r="AK18" s="50"/>
      <c r="AL18" s="51"/>
      <c r="AM18" s="51"/>
      <c r="AN18" s="81"/>
      <c r="AO18" s="70" t="s">
        <v>473</v>
      </c>
      <c r="AP18" s="66"/>
      <c r="AQ18" s="66" t="s">
        <v>237</v>
      </c>
      <c r="AR18" s="81"/>
      <c r="AS18" s="107"/>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row>
    <row r="19" spans="1:216" ht="92.25">
      <c r="A19" s="65" t="s">
        <v>277</v>
      </c>
      <c r="B19" s="65" t="s">
        <v>278</v>
      </c>
      <c r="C19" s="65" t="s">
        <v>279</v>
      </c>
      <c r="D19" s="40" t="s">
        <v>295</v>
      </c>
      <c r="E19" s="56"/>
      <c r="F19" s="55"/>
      <c r="G19" s="55"/>
      <c r="H19" s="56"/>
      <c r="I19" s="56"/>
      <c r="J19" s="56"/>
      <c r="K19" s="55">
        <v>0</v>
      </c>
      <c r="L19" s="55">
        <v>0.001</v>
      </c>
      <c r="M19" s="47">
        <f>129000/L19</f>
        <v>129000000</v>
      </c>
      <c r="N19" s="47" t="s">
        <v>251</v>
      </c>
      <c r="O19" s="55"/>
      <c r="P19" s="55">
        <v>0.999</v>
      </c>
      <c r="Q19" s="55">
        <v>1</v>
      </c>
      <c r="R19" s="69">
        <f t="shared" si="0"/>
        <v>10000</v>
      </c>
      <c r="S19" s="69">
        <f t="shared" si="1"/>
        <v>10010.01001001001</v>
      </c>
      <c r="T19" s="55"/>
      <c r="U19" s="55"/>
      <c r="V19" s="55"/>
      <c r="Y19" s="55"/>
      <c r="Z19" s="57"/>
      <c r="AA19" s="57"/>
      <c r="AD19" s="57"/>
      <c r="AE19" s="55"/>
      <c r="AF19" s="55"/>
      <c r="AG19" s="56"/>
      <c r="AH19" s="56"/>
      <c r="AI19" s="55"/>
      <c r="AJ19" s="55"/>
      <c r="AO19" s="66"/>
      <c r="AP19" s="66"/>
      <c r="AQ19" s="66"/>
      <c r="AS19" s="106"/>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row>
    <row r="20" spans="1:216" s="86" customFormat="1" ht="66">
      <c r="A20" s="84" t="s">
        <v>280</v>
      </c>
      <c r="B20" s="84" t="s">
        <v>281</v>
      </c>
      <c r="C20" s="84" t="s">
        <v>282</v>
      </c>
      <c r="D20" s="41" t="s">
        <v>296</v>
      </c>
      <c r="E20" s="46"/>
      <c r="F20" s="45"/>
      <c r="G20" s="45"/>
      <c r="H20" s="46"/>
      <c r="I20" s="46"/>
      <c r="J20" s="46"/>
      <c r="K20" s="45">
        <v>0.001</v>
      </c>
      <c r="L20" s="45">
        <v>0.02</v>
      </c>
      <c r="M20" s="47">
        <f>129000/L20</f>
        <v>6450000</v>
      </c>
      <c r="N20" s="47">
        <f>129000/K20</f>
        <v>129000000</v>
      </c>
      <c r="O20" s="45"/>
      <c r="P20" s="45">
        <v>0.965</v>
      </c>
      <c r="Q20" s="45">
        <v>0.999</v>
      </c>
      <c r="R20" s="62">
        <f t="shared" si="0"/>
        <v>10010.01001001001</v>
      </c>
      <c r="S20" s="62">
        <f t="shared" si="1"/>
        <v>10362.694300518135</v>
      </c>
      <c r="T20" s="45"/>
      <c r="U20" s="45">
        <v>0</v>
      </c>
      <c r="V20" s="45">
        <v>0.01</v>
      </c>
      <c r="W20" s="46">
        <f aca="true" t="shared" si="2" ref="W20:W26">1063/V20</f>
        <v>106300</v>
      </c>
      <c r="X20" s="46" t="s">
        <v>251</v>
      </c>
      <c r="Y20" s="45"/>
      <c r="Z20" s="73"/>
      <c r="AA20" s="73"/>
      <c r="AB20" s="74"/>
      <c r="AC20" s="74"/>
      <c r="AD20" s="73"/>
      <c r="AE20" s="71"/>
      <c r="AF20" s="71"/>
      <c r="AG20" s="72"/>
      <c r="AH20" s="72"/>
      <c r="AI20" s="71"/>
      <c r="AJ20" s="71"/>
      <c r="AK20" s="73"/>
      <c r="AL20" s="74"/>
      <c r="AM20" s="74"/>
      <c r="AN20" s="85"/>
      <c r="AO20" s="66" t="s">
        <v>474</v>
      </c>
      <c r="AP20" s="66" t="s">
        <v>476</v>
      </c>
      <c r="AQ20" s="66"/>
      <c r="AR20" s="81"/>
      <c r="AS20" s="107"/>
      <c r="AT20" s="103"/>
      <c r="AU20" s="103"/>
      <c r="AV20" s="103"/>
      <c r="AW20" s="103"/>
      <c r="AX20" s="103"/>
      <c r="AY20" s="103"/>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row>
    <row r="21" spans="1:216" ht="66">
      <c r="A21" s="65" t="s">
        <v>283</v>
      </c>
      <c r="B21" s="65" t="s">
        <v>284</v>
      </c>
      <c r="C21" s="65" t="s">
        <v>285</v>
      </c>
      <c r="D21" s="40" t="s">
        <v>2</v>
      </c>
      <c r="E21" s="56"/>
      <c r="F21" s="55"/>
      <c r="G21" s="55"/>
      <c r="H21" s="56"/>
      <c r="I21" s="56"/>
      <c r="J21" s="56"/>
      <c r="K21" s="55">
        <v>0.001</v>
      </c>
      <c r="L21" s="55">
        <v>0.02</v>
      </c>
      <c r="M21" s="47">
        <f>129000/L21</f>
        <v>6450000</v>
      </c>
      <c r="N21" s="47">
        <f>129000/K21</f>
        <v>129000000</v>
      </c>
      <c r="O21" s="55"/>
      <c r="P21" s="55">
        <v>0.92</v>
      </c>
      <c r="Q21" s="55">
        <v>0.994</v>
      </c>
      <c r="R21" s="69">
        <f t="shared" si="0"/>
        <v>10060.36217303823</v>
      </c>
      <c r="S21" s="69">
        <f t="shared" si="1"/>
        <v>10869.565217391304</v>
      </c>
      <c r="T21" s="55"/>
      <c r="U21" s="55">
        <v>0</v>
      </c>
      <c r="V21" s="55">
        <v>0.01</v>
      </c>
      <c r="W21" s="56">
        <f t="shared" si="2"/>
        <v>106300</v>
      </c>
      <c r="X21" s="56" t="s">
        <v>251</v>
      </c>
      <c r="Y21" s="55"/>
      <c r="Z21" s="57"/>
      <c r="AA21" s="57"/>
      <c r="AD21" s="57"/>
      <c r="AE21" s="55"/>
      <c r="AF21" s="55"/>
      <c r="AG21" s="56"/>
      <c r="AH21" s="56"/>
      <c r="AI21" s="55"/>
      <c r="AJ21" s="55"/>
      <c r="AO21" s="66" t="s">
        <v>235</v>
      </c>
      <c r="AP21" s="66"/>
      <c r="AQ21" s="66"/>
      <c r="AS21" s="108"/>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row>
    <row r="22" spans="1:216" s="103" customFormat="1" ht="26.25">
      <c r="A22" s="84" t="s">
        <v>286</v>
      </c>
      <c r="B22" s="84" t="s">
        <v>287</v>
      </c>
      <c r="C22" s="101" t="s">
        <v>255</v>
      </c>
      <c r="D22" s="41" t="s">
        <v>3</v>
      </c>
      <c r="E22" s="46"/>
      <c r="F22" s="45"/>
      <c r="G22" s="45"/>
      <c r="H22" s="46"/>
      <c r="I22" s="46"/>
      <c r="J22" s="46"/>
      <c r="K22" s="45"/>
      <c r="L22" s="45"/>
      <c r="M22" s="46"/>
      <c r="N22" s="46"/>
      <c r="O22" s="45"/>
      <c r="P22" s="45">
        <v>0.645</v>
      </c>
      <c r="Q22" s="45">
        <v>0.835</v>
      </c>
      <c r="R22" s="49">
        <f t="shared" si="0"/>
        <v>11976.047904191617</v>
      </c>
      <c r="S22" s="49">
        <f t="shared" si="1"/>
        <v>15503.875968992248</v>
      </c>
      <c r="T22" s="45"/>
      <c r="U22" s="45">
        <v>0.015</v>
      </c>
      <c r="V22" s="45">
        <v>0.055</v>
      </c>
      <c r="W22" s="46">
        <f t="shared" si="2"/>
        <v>19327.272727272728</v>
      </c>
      <c r="X22" s="46">
        <f>1063/U22</f>
        <v>70866.66666666667</v>
      </c>
      <c r="Y22" s="45"/>
      <c r="Z22" s="45">
        <v>0.0001</v>
      </c>
      <c r="AA22" s="45">
        <v>0.005</v>
      </c>
      <c r="AB22" s="46">
        <f>2770/AA22</f>
        <v>554000</v>
      </c>
      <c r="AC22" s="46">
        <f>2770/Z22</f>
        <v>27700000</v>
      </c>
      <c r="AD22" s="45"/>
      <c r="AE22" s="45">
        <v>0.005</v>
      </c>
      <c r="AF22" s="45">
        <v>0.15</v>
      </c>
      <c r="AG22" s="47">
        <f>444/AF22</f>
        <v>2960</v>
      </c>
      <c r="AH22" s="47">
        <f>444/AE22</f>
        <v>88800</v>
      </c>
      <c r="AI22" s="45"/>
      <c r="AJ22" s="45">
        <v>0.001</v>
      </c>
      <c r="AK22" s="50">
        <v>0.01</v>
      </c>
      <c r="AL22" s="51">
        <f>675/AK22</f>
        <v>67500</v>
      </c>
      <c r="AM22" s="51">
        <f>675/AJ22</f>
        <v>675000</v>
      </c>
      <c r="AN22" s="81"/>
      <c r="AO22" s="66" t="s">
        <v>502</v>
      </c>
      <c r="AP22" s="66"/>
      <c r="AQ22" s="66"/>
      <c r="AR22" s="81"/>
      <c r="AS22" s="10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row>
    <row r="23" spans="1:216" ht="126.75" customHeight="1">
      <c r="A23" s="65" t="s">
        <v>430</v>
      </c>
      <c r="B23" s="65" t="s">
        <v>431</v>
      </c>
      <c r="C23" s="65" t="s">
        <v>432</v>
      </c>
      <c r="D23" s="87" t="s">
        <v>4</v>
      </c>
      <c r="E23" s="56"/>
      <c r="F23" s="55"/>
      <c r="G23" s="55"/>
      <c r="H23" s="56"/>
      <c r="I23" s="56"/>
      <c r="J23" s="56"/>
      <c r="K23" s="55"/>
      <c r="L23" s="55"/>
      <c r="M23" s="56"/>
      <c r="N23" s="56"/>
      <c r="O23" s="55"/>
      <c r="P23" s="55">
        <v>0.86</v>
      </c>
      <c r="Q23" s="55">
        <v>0.983</v>
      </c>
      <c r="R23" s="49">
        <f t="shared" si="0"/>
        <v>10172.93997965412</v>
      </c>
      <c r="S23" s="49">
        <f t="shared" si="1"/>
        <v>11627.906976744187</v>
      </c>
      <c r="T23" s="55"/>
      <c r="U23" s="55">
        <v>0.017</v>
      </c>
      <c r="V23" s="55">
        <v>0.105</v>
      </c>
      <c r="W23" s="56">
        <f t="shared" si="2"/>
        <v>10123.809523809525</v>
      </c>
      <c r="X23" s="56">
        <f>1063/U23</f>
        <v>62529.41176470588</v>
      </c>
      <c r="Y23" s="55"/>
      <c r="Z23" s="57"/>
      <c r="AA23" s="57"/>
      <c r="AD23" s="57"/>
      <c r="AE23" s="55">
        <v>0.001</v>
      </c>
      <c r="AF23" s="55">
        <v>0.04</v>
      </c>
      <c r="AG23" s="56">
        <f>444/AF23</f>
        <v>11100</v>
      </c>
      <c r="AH23" s="56">
        <f>444/AE23</f>
        <v>444000</v>
      </c>
      <c r="AI23" s="55"/>
      <c r="AJ23" s="55"/>
      <c r="AO23" s="66" t="s">
        <v>475</v>
      </c>
      <c r="AP23" s="66" t="s">
        <v>476</v>
      </c>
      <c r="AQ23" s="66"/>
      <c r="AS23" s="106"/>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row>
    <row r="24" spans="1:216" s="103" customFormat="1" ht="126.75" customHeight="1">
      <c r="A24" s="84" t="s">
        <v>433</v>
      </c>
      <c r="B24" s="84" t="s">
        <v>434</v>
      </c>
      <c r="C24" s="84" t="s">
        <v>435</v>
      </c>
      <c r="D24" s="41" t="s">
        <v>5</v>
      </c>
      <c r="E24" s="46"/>
      <c r="F24" s="45"/>
      <c r="G24" s="45"/>
      <c r="H24" s="46"/>
      <c r="I24" s="46"/>
      <c r="J24" s="46"/>
      <c r="K24" s="45"/>
      <c r="L24" s="45"/>
      <c r="M24" s="46"/>
      <c r="N24" s="46"/>
      <c r="O24" s="45"/>
      <c r="P24" s="45">
        <v>0.885</v>
      </c>
      <c r="Q24" s="45">
        <v>0.982</v>
      </c>
      <c r="R24" s="49">
        <f t="shared" si="0"/>
        <v>10183.299389002037</v>
      </c>
      <c r="S24" s="49">
        <f t="shared" si="1"/>
        <v>11299.435028248587</v>
      </c>
      <c r="T24" s="45"/>
      <c r="U24" s="45">
        <v>0.017</v>
      </c>
      <c r="V24" s="45">
        <v>0.08</v>
      </c>
      <c r="W24" s="46">
        <f t="shared" si="2"/>
        <v>13287.5</v>
      </c>
      <c r="X24" s="46">
        <f>1063/U24</f>
        <v>62529.41176470588</v>
      </c>
      <c r="Y24" s="45"/>
      <c r="Z24" s="50"/>
      <c r="AA24" s="50"/>
      <c r="AB24" s="51"/>
      <c r="AC24" s="51"/>
      <c r="AD24" s="50"/>
      <c r="AE24" s="45"/>
      <c r="AF24" s="45"/>
      <c r="AG24" s="46"/>
      <c r="AH24" s="46"/>
      <c r="AI24" s="45"/>
      <c r="AJ24" s="45"/>
      <c r="AK24" s="50"/>
      <c r="AL24" s="51"/>
      <c r="AM24" s="51"/>
      <c r="AN24" s="81"/>
      <c r="AO24" s="66" t="s">
        <v>503</v>
      </c>
      <c r="AP24" s="66" t="s">
        <v>476</v>
      </c>
      <c r="AQ24" s="66"/>
      <c r="AR24" s="83"/>
      <c r="AS24" s="108"/>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row>
    <row r="25" spans="1:216" s="86" customFormat="1" ht="66">
      <c r="A25" s="131" t="s">
        <v>436</v>
      </c>
      <c r="B25" s="131" t="s">
        <v>437</v>
      </c>
      <c r="C25" s="131" t="s">
        <v>438</v>
      </c>
      <c r="D25" s="87" t="s">
        <v>294</v>
      </c>
      <c r="E25" s="56"/>
      <c r="F25" s="55"/>
      <c r="G25" s="55"/>
      <c r="H25" s="56"/>
      <c r="I25" s="56"/>
      <c r="J25" s="56"/>
      <c r="K25" s="55">
        <v>0.001</v>
      </c>
      <c r="L25" s="55">
        <v>0.02</v>
      </c>
      <c r="M25" s="49">
        <f>129000/L25</f>
        <v>6450000</v>
      </c>
      <c r="N25" s="49">
        <f>129000/K25</f>
        <v>129000000</v>
      </c>
      <c r="O25" s="55"/>
      <c r="P25" s="55">
        <v>0.97</v>
      </c>
      <c r="Q25" s="55">
        <v>0.999</v>
      </c>
      <c r="R25" s="69">
        <f t="shared" si="0"/>
        <v>10010.01001001001</v>
      </c>
      <c r="S25" s="69">
        <f t="shared" si="1"/>
        <v>10309.278350515464</v>
      </c>
      <c r="T25" s="55"/>
      <c r="U25" s="55">
        <v>0</v>
      </c>
      <c r="V25" s="55">
        <v>0.01</v>
      </c>
      <c r="W25" s="56">
        <f t="shared" si="2"/>
        <v>106300</v>
      </c>
      <c r="X25" s="56" t="s">
        <v>251</v>
      </c>
      <c r="Y25" s="55"/>
      <c r="Z25" s="73"/>
      <c r="AA25" s="73"/>
      <c r="AB25" s="74"/>
      <c r="AC25" s="74"/>
      <c r="AD25" s="73"/>
      <c r="AE25" s="71"/>
      <c r="AF25" s="71"/>
      <c r="AG25" s="72"/>
      <c r="AH25" s="72"/>
      <c r="AI25" s="71"/>
      <c r="AJ25" s="71"/>
      <c r="AK25" s="73"/>
      <c r="AL25" s="74"/>
      <c r="AM25" s="74"/>
      <c r="AN25" s="85"/>
      <c r="AO25" s="66"/>
      <c r="AP25" s="66"/>
      <c r="AQ25" s="66"/>
      <c r="AR25" s="83"/>
      <c r="AS25" s="108"/>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row>
    <row r="26" spans="1:216" s="86" customFormat="1" ht="78.75">
      <c r="A26" s="84" t="s">
        <v>439</v>
      </c>
      <c r="B26" s="84" t="s">
        <v>440</v>
      </c>
      <c r="C26" s="84" t="s">
        <v>441</v>
      </c>
      <c r="D26" s="41" t="s">
        <v>220</v>
      </c>
      <c r="E26" s="46"/>
      <c r="F26" s="45"/>
      <c r="G26" s="45"/>
      <c r="H26" s="46"/>
      <c r="I26" s="46"/>
      <c r="J26" s="46"/>
      <c r="K26" s="45"/>
      <c r="L26" s="45"/>
      <c r="M26" s="46"/>
      <c r="N26" s="46"/>
      <c r="O26" s="45"/>
      <c r="P26" s="45">
        <v>0.82</v>
      </c>
      <c r="Q26" s="45">
        <v>0.98</v>
      </c>
      <c r="R26" s="62">
        <f t="shared" si="0"/>
        <v>10204.081632653062</v>
      </c>
      <c r="S26" s="62">
        <f t="shared" si="1"/>
        <v>12195.121951219513</v>
      </c>
      <c r="T26" s="45"/>
      <c r="U26" s="45">
        <v>0.02</v>
      </c>
      <c r="V26" s="45">
        <v>0.18</v>
      </c>
      <c r="W26" s="47">
        <f t="shared" si="2"/>
        <v>5905.555555555556</v>
      </c>
      <c r="X26" s="47">
        <f>1063/U26</f>
        <v>53150</v>
      </c>
      <c r="Y26" s="45"/>
      <c r="Z26" s="73"/>
      <c r="AA26" s="73"/>
      <c r="AB26" s="74"/>
      <c r="AC26" s="74"/>
      <c r="AD26" s="73"/>
      <c r="AE26" s="71">
        <v>0.005</v>
      </c>
      <c r="AF26" s="71">
        <v>0.1</v>
      </c>
      <c r="AG26" s="72">
        <f>444/AF26</f>
        <v>4440</v>
      </c>
      <c r="AH26" s="72">
        <f>444/AE26</f>
        <v>88800</v>
      </c>
      <c r="AI26" s="71"/>
      <c r="AJ26" s="71"/>
      <c r="AK26" s="73"/>
      <c r="AL26" s="74"/>
      <c r="AM26" s="74"/>
      <c r="AN26" s="85"/>
      <c r="AO26" s="66"/>
      <c r="AP26" s="66"/>
      <c r="AQ26" s="66"/>
      <c r="AR26" s="83"/>
      <c r="AS26" s="108"/>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row>
    <row r="27" spans="1:216" s="86" customFormat="1" ht="66">
      <c r="A27" s="131" t="s">
        <v>442</v>
      </c>
      <c r="B27" s="131" t="s">
        <v>443</v>
      </c>
      <c r="C27" s="131" t="s">
        <v>301</v>
      </c>
      <c r="D27" s="87" t="s">
        <v>221</v>
      </c>
      <c r="E27" s="56"/>
      <c r="F27" s="55"/>
      <c r="G27" s="55"/>
      <c r="H27" s="56"/>
      <c r="I27" s="56"/>
      <c r="J27" s="56"/>
      <c r="K27" s="55"/>
      <c r="L27" s="55"/>
      <c r="M27" s="56"/>
      <c r="N27" s="56"/>
      <c r="O27" s="55"/>
      <c r="P27" s="55">
        <v>0.99</v>
      </c>
      <c r="Q27" s="55">
        <v>1</v>
      </c>
      <c r="R27" s="49">
        <f t="shared" si="0"/>
        <v>10000</v>
      </c>
      <c r="S27" s="49">
        <f t="shared" si="1"/>
        <v>10101.0101010101</v>
      </c>
      <c r="T27" s="55"/>
      <c r="U27" s="55">
        <v>0</v>
      </c>
      <c r="V27" s="55">
        <v>0.01</v>
      </c>
      <c r="W27" s="56">
        <f aca="true" t="shared" si="3" ref="W27:W32">1063/V27</f>
        <v>106300</v>
      </c>
      <c r="X27" s="56" t="s">
        <v>251</v>
      </c>
      <c r="Y27" s="55"/>
      <c r="Z27" s="73"/>
      <c r="AA27" s="73"/>
      <c r="AB27" s="74"/>
      <c r="AC27" s="74"/>
      <c r="AD27" s="73"/>
      <c r="AE27" s="71"/>
      <c r="AF27" s="71"/>
      <c r="AG27" s="72"/>
      <c r="AH27" s="72"/>
      <c r="AI27" s="71"/>
      <c r="AJ27" s="71"/>
      <c r="AK27" s="73"/>
      <c r="AL27" s="74"/>
      <c r="AM27" s="74"/>
      <c r="AN27" s="85"/>
      <c r="AO27" s="66"/>
      <c r="AP27" s="66"/>
      <c r="AQ27" s="66"/>
      <c r="AR27" s="83"/>
      <c r="AS27" s="108"/>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row>
    <row r="28" spans="1:216" s="86" customFormat="1" ht="92.25">
      <c r="A28" s="84" t="s">
        <v>302</v>
      </c>
      <c r="B28" s="84" t="s">
        <v>303</v>
      </c>
      <c r="C28" s="84" t="s">
        <v>333</v>
      </c>
      <c r="D28" s="41" t="s">
        <v>220</v>
      </c>
      <c r="E28" s="46"/>
      <c r="F28" s="45"/>
      <c r="G28" s="45"/>
      <c r="H28" s="46"/>
      <c r="I28" s="46"/>
      <c r="J28" s="46"/>
      <c r="K28" s="45"/>
      <c r="L28" s="45"/>
      <c r="M28" s="46"/>
      <c r="N28" s="46"/>
      <c r="O28" s="45"/>
      <c r="P28" s="45">
        <v>0.82</v>
      </c>
      <c r="Q28" s="45">
        <v>0.98</v>
      </c>
      <c r="R28" s="62">
        <f t="shared" si="0"/>
        <v>10204.081632653062</v>
      </c>
      <c r="S28" s="62">
        <f t="shared" si="1"/>
        <v>12195.121951219513</v>
      </c>
      <c r="T28" s="45"/>
      <c r="U28" s="48">
        <v>0.02</v>
      </c>
      <c r="V28" s="45">
        <v>0.18</v>
      </c>
      <c r="W28" s="47">
        <f t="shared" si="3"/>
        <v>5905.555555555556</v>
      </c>
      <c r="X28" s="47">
        <f>1063/U28</f>
        <v>53150</v>
      </c>
      <c r="Y28" s="45"/>
      <c r="Z28" s="73"/>
      <c r="AA28" s="73"/>
      <c r="AB28" s="74"/>
      <c r="AC28" s="74"/>
      <c r="AD28" s="73"/>
      <c r="AE28" s="71">
        <v>0.001</v>
      </c>
      <c r="AF28" s="71">
        <v>0.01</v>
      </c>
      <c r="AG28" s="72">
        <f>444/AF28</f>
        <v>44400</v>
      </c>
      <c r="AH28" s="72">
        <f>444/AE28</f>
        <v>444000</v>
      </c>
      <c r="AI28" s="71"/>
      <c r="AJ28" s="71"/>
      <c r="AK28" s="73"/>
      <c r="AL28" s="74"/>
      <c r="AM28" s="74"/>
      <c r="AN28" s="85"/>
      <c r="AO28" s="66"/>
      <c r="AP28" s="66"/>
      <c r="AQ28" s="66"/>
      <c r="AR28" s="83"/>
      <c r="AS28" s="106"/>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row>
    <row r="29" spans="1:216" s="86" customFormat="1" ht="92.25">
      <c r="A29" s="131" t="s">
        <v>305</v>
      </c>
      <c r="B29" s="131" t="s">
        <v>306</v>
      </c>
      <c r="C29" s="131" t="s">
        <v>307</v>
      </c>
      <c r="D29" s="87" t="s">
        <v>222</v>
      </c>
      <c r="E29" s="56"/>
      <c r="F29" s="55"/>
      <c r="G29" s="55"/>
      <c r="H29" s="56"/>
      <c r="I29" s="56"/>
      <c r="J29" s="56"/>
      <c r="K29" s="55"/>
      <c r="L29" s="55"/>
      <c r="M29" s="56"/>
      <c r="N29" s="56"/>
      <c r="O29" s="55"/>
      <c r="P29" s="55">
        <v>0.98</v>
      </c>
      <c r="Q29" s="55">
        <v>1</v>
      </c>
      <c r="R29" s="49">
        <f t="shared" si="0"/>
        <v>10000</v>
      </c>
      <c r="S29" s="49">
        <f t="shared" si="1"/>
        <v>10204.081632653062</v>
      </c>
      <c r="T29" s="55"/>
      <c r="U29" s="55">
        <v>0</v>
      </c>
      <c r="V29" s="55">
        <v>0.02</v>
      </c>
      <c r="W29" s="56">
        <f t="shared" si="3"/>
        <v>53150</v>
      </c>
      <c r="X29" s="56" t="s">
        <v>251</v>
      </c>
      <c r="Y29" s="55"/>
      <c r="Z29" s="73"/>
      <c r="AA29" s="73"/>
      <c r="AB29" s="74"/>
      <c r="AC29" s="74"/>
      <c r="AD29" s="73"/>
      <c r="AE29" s="71">
        <v>0.005</v>
      </c>
      <c r="AF29" s="71">
        <v>0.05</v>
      </c>
      <c r="AG29" s="72">
        <f>444/AF29</f>
        <v>8880</v>
      </c>
      <c r="AH29" s="72">
        <f>444/AE29</f>
        <v>88800</v>
      </c>
      <c r="AI29" s="71"/>
      <c r="AJ29" s="71"/>
      <c r="AK29" s="73"/>
      <c r="AL29" s="74"/>
      <c r="AM29" s="74"/>
      <c r="AN29" s="85"/>
      <c r="AO29" s="66"/>
      <c r="AP29" s="66"/>
      <c r="AQ29" s="66"/>
      <c r="AR29" s="83"/>
      <c r="AS29" s="106"/>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2"/>
      <c r="ET29" s="112"/>
      <c r="EU29" s="112"/>
      <c r="EV29" s="112"/>
      <c r="EW29" s="112"/>
      <c r="EX29" s="112"/>
      <c r="EY29" s="112"/>
      <c r="EZ29" s="112"/>
      <c r="FA29" s="112"/>
      <c r="FB29" s="112"/>
      <c r="FC29" s="112"/>
      <c r="FD29" s="112"/>
      <c r="FE29" s="112"/>
      <c r="FF29" s="112"/>
      <c r="FG29" s="112"/>
      <c r="FH29" s="112"/>
      <c r="FI29" s="112"/>
      <c r="FJ29" s="112"/>
      <c r="FK29" s="112"/>
      <c r="FL29" s="112"/>
      <c r="FM29" s="112"/>
      <c r="FN29" s="112"/>
      <c r="FO29" s="112"/>
      <c r="FP29" s="112"/>
      <c r="FQ29" s="112"/>
      <c r="FR29" s="112"/>
      <c r="FS29" s="112"/>
      <c r="FT29" s="112"/>
      <c r="FU29" s="112"/>
      <c r="FV29" s="112"/>
      <c r="FW29" s="112"/>
      <c r="FX29" s="112"/>
      <c r="FY29" s="112"/>
      <c r="FZ29" s="112"/>
      <c r="GA29" s="112"/>
      <c r="GB29" s="112"/>
      <c r="GC29" s="112"/>
      <c r="GD29" s="112"/>
      <c r="GE29" s="112"/>
      <c r="GF29" s="112"/>
      <c r="GG29" s="112"/>
      <c r="GH29" s="112"/>
      <c r="GI29" s="112"/>
      <c r="GJ29" s="112"/>
      <c r="GK29" s="112"/>
      <c r="GL29" s="112"/>
      <c r="GM29" s="112"/>
      <c r="GN29" s="112"/>
      <c r="GO29" s="112"/>
      <c r="GP29" s="112"/>
      <c r="GQ29" s="112"/>
      <c r="GR29" s="112"/>
      <c r="GS29" s="112"/>
      <c r="GT29" s="112"/>
      <c r="GU29" s="112"/>
      <c r="GV29" s="112"/>
      <c r="GW29" s="112"/>
      <c r="GX29" s="112"/>
      <c r="GY29" s="112"/>
      <c r="GZ29" s="112"/>
      <c r="HA29" s="112"/>
      <c r="HB29" s="112"/>
      <c r="HC29" s="112"/>
      <c r="HD29" s="112"/>
      <c r="HE29" s="112"/>
      <c r="HF29" s="112"/>
      <c r="HG29" s="112"/>
      <c r="HH29" s="112"/>
    </row>
    <row r="30" spans="1:216" s="86" customFormat="1" ht="75" customHeight="1">
      <c r="A30" s="84" t="s">
        <v>308</v>
      </c>
      <c r="B30" s="84" t="s">
        <v>309</v>
      </c>
      <c r="C30" s="84" t="s">
        <v>310</v>
      </c>
      <c r="D30" s="41" t="s">
        <v>490</v>
      </c>
      <c r="E30" s="46"/>
      <c r="F30" s="45"/>
      <c r="G30" s="45"/>
      <c r="H30" s="46"/>
      <c r="I30" s="46"/>
      <c r="J30" s="46"/>
      <c r="K30" s="45"/>
      <c r="L30" s="45"/>
      <c r="M30" s="46"/>
      <c r="N30" s="46"/>
      <c r="O30" s="45"/>
      <c r="P30" s="45">
        <v>1</v>
      </c>
      <c r="Q30" s="45">
        <v>1</v>
      </c>
      <c r="R30" s="49">
        <f t="shared" si="0"/>
        <v>10000</v>
      </c>
      <c r="S30" s="49">
        <f t="shared" si="1"/>
        <v>10000</v>
      </c>
      <c r="T30" s="45"/>
      <c r="U30" s="45"/>
      <c r="V30" s="45"/>
      <c r="W30" s="46"/>
      <c r="X30" s="46"/>
      <c r="Y30" s="45"/>
      <c r="Z30" s="73"/>
      <c r="AA30" s="73"/>
      <c r="AB30" s="74"/>
      <c r="AC30" s="74"/>
      <c r="AD30" s="73"/>
      <c r="AE30" s="71">
        <v>0.005</v>
      </c>
      <c r="AF30" s="71">
        <v>0.03</v>
      </c>
      <c r="AG30" s="72">
        <f>444/AF30</f>
        <v>14800</v>
      </c>
      <c r="AH30" s="72">
        <f>444/AE30</f>
        <v>88800</v>
      </c>
      <c r="AI30" s="71"/>
      <c r="AJ30" s="71"/>
      <c r="AK30" s="73"/>
      <c r="AL30" s="74"/>
      <c r="AM30" s="74"/>
      <c r="AN30" s="85"/>
      <c r="AO30" s="66"/>
      <c r="AP30" s="66"/>
      <c r="AQ30" s="66"/>
      <c r="AR30" s="83"/>
      <c r="AS30" s="106"/>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row>
    <row r="31" spans="1:216" s="86" customFormat="1" ht="147" customHeight="1">
      <c r="A31" s="131" t="s">
        <v>311</v>
      </c>
      <c r="B31" s="131" t="s">
        <v>312</v>
      </c>
      <c r="C31" s="131" t="s">
        <v>313</v>
      </c>
      <c r="D31" s="87" t="s">
        <v>6</v>
      </c>
      <c r="E31" s="56"/>
      <c r="F31" s="55">
        <v>0</v>
      </c>
      <c r="G31" s="55">
        <v>0.01</v>
      </c>
      <c r="H31" s="49">
        <f>13700/G31</f>
        <v>1370000</v>
      </c>
      <c r="I31" s="47" t="s">
        <v>477</v>
      </c>
      <c r="J31" s="56"/>
      <c r="K31" s="55"/>
      <c r="L31" s="55"/>
      <c r="M31" s="56"/>
      <c r="N31" s="56"/>
      <c r="O31" s="55"/>
      <c r="P31" s="55">
        <v>0.26</v>
      </c>
      <c r="Q31" s="55">
        <v>0.849</v>
      </c>
      <c r="R31" s="69">
        <f t="shared" si="0"/>
        <v>11778.563015312133</v>
      </c>
      <c r="S31" s="69">
        <f t="shared" si="1"/>
        <v>38461.53846153846</v>
      </c>
      <c r="T31" s="55"/>
      <c r="U31" s="55">
        <v>0.151</v>
      </c>
      <c r="V31" s="55">
        <v>0.73</v>
      </c>
      <c r="W31" s="56">
        <f t="shared" si="3"/>
        <v>1456.164383561644</v>
      </c>
      <c r="X31" s="56">
        <f>1063/U31</f>
        <v>7039.735099337749</v>
      </c>
      <c r="Y31" s="55"/>
      <c r="Z31" s="73"/>
      <c r="AA31" s="73"/>
      <c r="AB31" s="74"/>
      <c r="AC31" s="74"/>
      <c r="AD31" s="73"/>
      <c r="AE31" s="71">
        <v>0.005</v>
      </c>
      <c r="AF31" s="71">
        <v>0.05</v>
      </c>
      <c r="AG31" s="72">
        <f>444/AF31</f>
        <v>8880</v>
      </c>
      <c r="AH31" s="72">
        <f>444/AE31</f>
        <v>88800</v>
      </c>
      <c r="AI31" s="71"/>
      <c r="AJ31" s="71"/>
      <c r="AK31" s="73"/>
      <c r="AL31" s="74"/>
      <c r="AM31" s="74"/>
      <c r="AN31" s="85"/>
      <c r="AO31" s="66"/>
      <c r="AP31" s="66"/>
      <c r="AQ31" s="66"/>
      <c r="AR31" s="83"/>
      <c r="AS31" s="106"/>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row>
    <row r="32" spans="1:216" s="86" customFormat="1" ht="120.75" customHeight="1">
      <c r="A32" s="84" t="s">
        <v>314</v>
      </c>
      <c r="B32" s="84" t="s">
        <v>315</v>
      </c>
      <c r="C32" s="84" t="s">
        <v>316</v>
      </c>
      <c r="D32" s="41" t="s">
        <v>540</v>
      </c>
      <c r="E32" s="46"/>
      <c r="F32" s="45"/>
      <c r="G32" s="45"/>
      <c r="H32" s="46"/>
      <c r="I32" s="46"/>
      <c r="J32" s="46"/>
      <c r="K32" s="45">
        <v>0.005</v>
      </c>
      <c r="L32" s="45">
        <v>0.04</v>
      </c>
      <c r="M32" s="47">
        <f>129000/L32</f>
        <v>3225000</v>
      </c>
      <c r="N32" s="47" t="s">
        <v>251</v>
      </c>
      <c r="O32" s="45"/>
      <c r="P32" s="45">
        <v>0.65</v>
      </c>
      <c r="Q32" s="45">
        <v>0.93</v>
      </c>
      <c r="R32" s="62">
        <f t="shared" si="0"/>
        <v>10752.68817204301</v>
      </c>
      <c r="S32" s="62">
        <f t="shared" si="1"/>
        <v>15384.615384615385</v>
      </c>
      <c r="T32" s="45"/>
      <c r="U32" s="45">
        <v>0.07</v>
      </c>
      <c r="V32" s="45">
        <v>0.31</v>
      </c>
      <c r="W32" s="46">
        <f t="shared" si="3"/>
        <v>3429.032258064516</v>
      </c>
      <c r="X32" s="46">
        <f>1063/U32</f>
        <v>15185.714285714284</v>
      </c>
      <c r="Y32" s="45"/>
      <c r="Z32" s="73"/>
      <c r="AA32" s="73"/>
      <c r="AB32" s="74"/>
      <c r="AC32" s="74"/>
      <c r="AD32" s="73"/>
      <c r="AE32" s="71"/>
      <c r="AF32" s="71"/>
      <c r="AG32" s="72"/>
      <c r="AH32" s="72"/>
      <c r="AI32" s="71"/>
      <c r="AJ32" s="71"/>
      <c r="AK32" s="73"/>
      <c r="AL32" s="74"/>
      <c r="AM32" s="74"/>
      <c r="AN32" s="85"/>
      <c r="AO32" s="66" t="s">
        <v>560</v>
      </c>
      <c r="AP32" s="66" t="s">
        <v>561</v>
      </c>
      <c r="AQ32" s="66"/>
      <c r="AR32" s="83"/>
      <c r="AS32" s="108"/>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row>
    <row r="33" spans="1:216" ht="66">
      <c r="A33" s="65" t="s">
        <v>317</v>
      </c>
      <c r="B33" s="65" t="s">
        <v>318</v>
      </c>
      <c r="C33" s="65" t="s">
        <v>319</v>
      </c>
      <c r="D33" s="40" t="s">
        <v>223</v>
      </c>
      <c r="E33" s="56"/>
      <c r="F33" s="55"/>
      <c r="G33" s="55"/>
      <c r="H33" s="56"/>
      <c r="I33" s="56"/>
      <c r="J33" s="56"/>
      <c r="K33" s="55"/>
      <c r="L33" s="55"/>
      <c r="M33" s="56"/>
      <c r="N33" s="56"/>
      <c r="O33" s="55"/>
      <c r="P33" s="55">
        <v>0.895</v>
      </c>
      <c r="Q33" s="55">
        <v>0.949</v>
      </c>
      <c r="R33" s="49">
        <f t="shared" si="0"/>
        <v>10537.407797681772</v>
      </c>
      <c r="S33" s="49">
        <f t="shared" si="1"/>
        <v>11173.184357541899</v>
      </c>
      <c r="T33" s="55"/>
      <c r="U33" s="55"/>
      <c r="V33" s="55"/>
      <c r="Y33" s="55"/>
      <c r="Z33" s="57"/>
      <c r="AA33" s="57"/>
      <c r="AD33" s="57"/>
      <c r="AE33" s="55"/>
      <c r="AF33" s="55"/>
      <c r="AG33" s="56"/>
      <c r="AH33" s="56"/>
      <c r="AI33" s="55"/>
      <c r="AJ33" s="55"/>
      <c r="AO33" s="70" t="s">
        <v>473</v>
      </c>
      <c r="AP33" s="66"/>
      <c r="AQ33" s="66" t="s">
        <v>237</v>
      </c>
      <c r="AR33" s="83"/>
      <c r="AS33" s="106"/>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row>
    <row r="34" spans="1:216" s="103" customFormat="1" ht="26.25">
      <c r="A34" s="84" t="s">
        <v>320</v>
      </c>
      <c r="B34" s="84" t="s">
        <v>321</v>
      </c>
      <c r="C34" s="101" t="s">
        <v>255</v>
      </c>
      <c r="D34" s="41" t="s">
        <v>224</v>
      </c>
      <c r="E34" s="46"/>
      <c r="F34" s="45"/>
      <c r="G34" s="45"/>
      <c r="H34" s="46"/>
      <c r="I34" s="46"/>
      <c r="J34" s="46"/>
      <c r="K34" s="45"/>
      <c r="L34" s="45"/>
      <c r="M34" s="46"/>
      <c r="N34" s="46"/>
      <c r="O34" s="45"/>
      <c r="P34" s="45">
        <v>0.98</v>
      </c>
      <c r="Q34" s="45">
        <v>1</v>
      </c>
      <c r="R34" s="49">
        <f t="shared" si="0"/>
        <v>10000</v>
      </c>
      <c r="S34" s="49">
        <f t="shared" si="1"/>
        <v>10204.081632653062</v>
      </c>
      <c r="T34" s="45"/>
      <c r="U34" s="45"/>
      <c r="V34" s="45"/>
      <c r="W34" s="46"/>
      <c r="X34" s="46"/>
      <c r="Y34" s="45"/>
      <c r="Z34" s="50"/>
      <c r="AA34" s="50"/>
      <c r="AB34" s="51"/>
      <c r="AC34" s="51"/>
      <c r="AD34" s="50"/>
      <c r="AE34" s="45"/>
      <c r="AF34" s="45"/>
      <c r="AG34" s="46"/>
      <c r="AH34" s="46"/>
      <c r="AI34" s="45"/>
      <c r="AJ34" s="45"/>
      <c r="AK34" s="50"/>
      <c r="AL34" s="51"/>
      <c r="AM34" s="51"/>
      <c r="AN34" s="81"/>
      <c r="AO34" s="66" t="s">
        <v>474</v>
      </c>
      <c r="AP34" s="66"/>
      <c r="AQ34" s="66"/>
      <c r="AR34" s="83"/>
      <c r="AS34" s="106"/>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row>
    <row r="35" spans="1:216" ht="12.75">
      <c r="A35" s="65" t="s">
        <v>322</v>
      </c>
      <c r="B35" s="65" t="s">
        <v>323</v>
      </c>
      <c r="C35" s="44" t="s">
        <v>255</v>
      </c>
      <c r="D35" s="40" t="s">
        <v>490</v>
      </c>
      <c r="E35" s="56"/>
      <c r="F35" s="55"/>
      <c r="G35" s="55"/>
      <c r="H35" s="56"/>
      <c r="I35" s="56"/>
      <c r="J35" s="56"/>
      <c r="K35" s="55"/>
      <c r="L35" s="55"/>
      <c r="M35" s="56"/>
      <c r="N35" s="56"/>
      <c r="O35" s="55"/>
      <c r="P35" s="55">
        <v>1</v>
      </c>
      <c r="Q35" s="55">
        <v>1</v>
      </c>
      <c r="R35" s="49">
        <f t="shared" si="0"/>
        <v>10000</v>
      </c>
      <c r="S35" s="49">
        <f t="shared" si="1"/>
        <v>10000</v>
      </c>
      <c r="T35" s="55"/>
      <c r="U35" s="55"/>
      <c r="V35" s="55"/>
      <c r="Y35" s="55"/>
      <c r="Z35" s="57"/>
      <c r="AA35" s="57"/>
      <c r="AD35" s="57"/>
      <c r="AE35" s="55"/>
      <c r="AF35" s="55"/>
      <c r="AG35" s="56"/>
      <c r="AH35" s="56"/>
      <c r="AI35" s="55"/>
      <c r="AJ35" s="55"/>
      <c r="AO35" s="66"/>
      <c r="AP35" s="66"/>
      <c r="AQ35" s="66"/>
      <c r="AR35" s="83"/>
      <c r="AS35" s="106"/>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row>
    <row r="36" spans="1:216" s="103" customFormat="1" ht="12.75">
      <c r="A36" s="84" t="s">
        <v>324</v>
      </c>
      <c r="B36" s="84" t="s">
        <v>325</v>
      </c>
      <c r="C36" s="101" t="s">
        <v>255</v>
      </c>
      <c r="D36" s="41" t="s">
        <v>490</v>
      </c>
      <c r="E36" s="46"/>
      <c r="F36" s="45"/>
      <c r="G36" s="45"/>
      <c r="H36" s="46"/>
      <c r="I36" s="46"/>
      <c r="J36" s="46"/>
      <c r="K36" s="45"/>
      <c r="L36" s="45"/>
      <c r="M36" s="46"/>
      <c r="N36" s="46"/>
      <c r="O36" s="45"/>
      <c r="P36" s="45">
        <v>1</v>
      </c>
      <c r="Q36" s="45">
        <v>1</v>
      </c>
      <c r="R36" s="49">
        <f t="shared" si="0"/>
        <v>10000</v>
      </c>
      <c r="S36" s="49">
        <f t="shared" si="1"/>
        <v>10000</v>
      </c>
      <c r="T36" s="45"/>
      <c r="U36" s="45"/>
      <c r="V36" s="45"/>
      <c r="W36" s="46"/>
      <c r="X36" s="46"/>
      <c r="Y36" s="45"/>
      <c r="Z36" s="50"/>
      <c r="AA36" s="50"/>
      <c r="AB36" s="51"/>
      <c r="AC36" s="51"/>
      <c r="AD36" s="50"/>
      <c r="AE36" s="45"/>
      <c r="AF36" s="45"/>
      <c r="AG36" s="46"/>
      <c r="AH36" s="46"/>
      <c r="AI36" s="45"/>
      <c r="AJ36" s="45"/>
      <c r="AK36" s="50"/>
      <c r="AL36" s="51"/>
      <c r="AM36" s="51"/>
      <c r="AN36" s="81"/>
      <c r="AO36" s="66"/>
      <c r="AP36" s="66"/>
      <c r="AQ36" s="66"/>
      <c r="AR36" s="83"/>
      <c r="AS36" s="106"/>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row>
    <row r="37" spans="1:216" ht="12.75">
      <c r="A37" s="65" t="s">
        <v>326</v>
      </c>
      <c r="B37" s="65" t="s">
        <v>327</v>
      </c>
      <c r="C37" s="44" t="s">
        <v>255</v>
      </c>
      <c r="D37" s="40" t="s">
        <v>7</v>
      </c>
      <c r="E37" s="56"/>
      <c r="F37" s="55"/>
      <c r="G37" s="55"/>
      <c r="H37" s="56"/>
      <c r="I37" s="56"/>
      <c r="J37" s="56"/>
      <c r="K37" s="55"/>
      <c r="L37" s="55"/>
      <c r="M37" s="56"/>
      <c r="N37" s="56"/>
      <c r="O37" s="55"/>
      <c r="P37" s="55">
        <v>0.35</v>
      </c>
      <c r="Q37" s="55">
        <v>0.65</v>
      </c>
      <c r="R37" s="69">
        <f t="shared" si="0"/>
        <v>15384.615384615385</v>
      </c>
      <c r="S37" s="69">
        <f t="shared" si="1"/>
        <v>28571.428571428572</v>
      </c>
      <c r="T37" s="55"/>
      <c r="U37" s="55">
        <v>0.35</v>
      </c>
      <c r="V37" s="55">
        <v>0.65</v>
      </c>
      <c r="W37" s="47">
        <f>1063/V37</f>
        <v>1635.3846153846152</v>
      </c>
      <c r="X37" s="47">
        <f>1063/U37</f>
        <v>3037.1428571428573</v>
      </c>
      <c r="Y37" s="55"/>
      <c r="Z37" s="57"/>
      <c r="AA37" s="57"/>
      <c r="AD37" s="57"/>
      <c r="AE37" s="55"/>
      <c r="AF37" s="55"/>
      <c r="AG37" s="56"/>
      <c r="AH37" s="56"/>
      <c r="AI37" s="55"/>
      <c r="AJ37" s="55"/>
      <c r="AO37" s="66"/>
      <c r="AP37" s="66"/>
      <c r="AQ37" s="66"/>
      <c r="AR37" s="83"/>
      <c r="AS37" s="106"/>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row>
    <row r="38" spans="1:216" s="103" customFormat="1" ht="12.75">
      <c r="A38" s="84" t="s">
        <v>541</v>
      </c>
      <c r="B38" s="84" t="s">
        <v>542</v>
      </c>
      <c r="C38" s="101" t="s">
        <v>255</v>
      </c>
      <c r="D38" s="41" t="s">
        <v>221</v>
      </c>
      <c r="E38" s="46"/>
      <c r="F38" s="45"/>
      <c r="G38" s="45"/>
      <c r="H38" s="46"/>
      <c r="I38" s="46"/>
      <c r="J38" s="46"/>
      <c r="K38" s="45"/>
      <c r="L38" s="45"/>
      <c r="M38" s="46"/>
      <c r="N38" s="46"/>
      <c r="O38" s="45"/>
      <c r="P38" s="45">
        <v>0.99</v>
      </c>
      <c r="Q38" s="45">
        <v>1</v>
      </c>
      <c r="R38" s="49">
        <f t="shared" si="0"/>
        <v>10000</v>
      </c>
      <c r="S38" s="49">
        <f t="shared" si="1"/>
        <v>10101.0101010101</v>
      </c>
      <c r="T38" s="45"/>
      <c r="U38" s="45">
        <v>0</v>
      </c>
      <c r="V38" s="45">
        <v>0.01</v>
      </c>
      <c r="W38" s="46">
        <f>1063/V38</f>
        <v>106300</v>
      </c>
      <c r="X38" s="46" t="s">
        <v>251</v>
      </c>
      <c r="Y38" s="45"/>
      <c r="Z38" s="50"/>
      <c r="AA38" s="50"/>
      <c r="AB38" s="51"/>
      <c r="AC38" s="51"/>
      <c r="AD38" s="50"/>
      <c r="AE38" s="45"/>
      <c r="AF38" s="45"/>
      <c r="AG38" s="46"/>
      <c r="AH38" s="46"/>
      <c r="AI38" s="45"/>
      <c r="AJ38" s="45"/>
      <c r="AK38" s="50"/>
      <c r="AL38" s="51"/>
      <c r="AM38" s="51"/>
      <c r="AN38" s="81"/>
      <c r="AO38" s="66"/>
      <c r="AP38" s="66"/>
      <c r="AQ38" s="66"/>
      <c r="AR38" s="83"/>
      <c r="AS38" s="106"/>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row>
    <row r="39" spans="1:216" ht="12.75">
      <c r="A39" s="65" t="s">
        <v>543</v>
      </c>
      <c r="B39" s="65" t="s">
        <v>544</v>
      </c>
      <c r="C39" s="44" t="s">
        <v>255</v>
      </c>
      <c r="D39" s="40" t="s">
        <v>8</v>
      </c>
      <c r="E39" s="56"/>
      <c r="F39" s="55"/>
      <c r="G39" s="55"/>
      <c r="H39" s="56"/>
      <c r="I39" s="56"/>
      <c r="J39" s="56"/>
      <c r="K39" s="55"/>
      <c r="L39" s="55"/>
      <c r="M39" s="56"/>
      <c r="N39" s="56"/>
      <c r="O39" s="55"/>
      <c r="P39" s="55">
        <v>0.33</v>
      </c>
      <c r="Q39" s="55">
        <v>0.67</v>
      </c>
      <c r="R39" s="69">
        <f t="shared" si="0"/>
        <v>14925.373134328358</v>
      </c>
      <c r="S39" s="69">
        <f t="shared" si="1"/>
        <v>30303.0303030303</v>
      </c>
      <c r="T39" s="55"/>
      <c r="U39" s="55">
        <v>0.33</v>
      </c>
      <c r="V39" s="55">
        <v>0.67</v>
      </c>
      <c r="W39" s="47">
        <f>1063/V39</f>
        <v>1586.5671641791043</v>
      </c>
      <c r="X39" s="47">
        <f>1063/U39</f>
        <v>3221.212121212121</v>
      </c>
      <c r="Y39" s="55"/>
      <c r="Z39" s="57"/>
      <c r="AA39" s="57"/>
      <c r="AD39" s="57"/>
      <c r="AE39" s="55"/>
      <c r="AF39" s="55"/>
      <c r="AG39" s="56"/>
      <c r="AH39" s="56"/>
      <c r="AI39" s="55"/>
      <c r="AJ39" s="55"/>
      <c r="AO39" s="66"/>
      <c r="AP39" s="66"/>
      <c r="AQ39" s="66"/>
      <c r="AR39" s="83"/>
      <c r="AS39" s="108"/>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2"/>
      <c r="DV39" s="112"/>
      <c r="DW39" s="112"/>
      <c r="DX39" s="112"/>
      <c r="DY39" s="112"/>
      <c r="DZ39" s="112"/>
      <c r="EA39" s="112"/>
      <c r="EB39" s="112"/>
      <c r="EC39" s="112"/>
      <c r="ED39" s="112"/>
      <c r="EE39" s="112"/>
      <c r="EF39" s="112"/>
      <c r="EG39" s="112"/>
      <c r="EH39" s="112"/>
      <c r="EI39" s="112"/>
      <c r="EJ39" s="112"/>
      <c r="EK39" s="112"/>
      <c r="EL39" s="112"/>
      <c r="EM39" s="112"/>
      <c r="EN39" s="112"/>
      <c r="EO39" s="112"/>
      <c r="EP39" s="112"/>
      <c r="EQ39" s="112"/>
      <c r="ER39" s="112"/>
      <c r="ES39" s="112"/>
      <c r="ET39" s="112"/>
      <c r="EU39" s="112"/>
      <c r="EV39" s="112"/>
      <c r="EW39" s="112"/>
      <c r="EX39" s="112"/>
      <c r="EY39" s="112"/>
      <c r="EZ39" s="112"/>
      <c r="FA39" s="112"/>
      <c r="FB39" s="112"/>
      <c r="FC39" s="112"/>
      <c r="FD39" s="112"/>
      <c r="FE39" s="112"/>
      <c r="FF39" s="112"/>
      <c r="FG39" s="112"/>
      <c r="FH39" s="112"/>
      <c r="FI39" s="112"/>
      <c r="FJ39" s="112"/>
      <c r="FK39" s="112"/>
      <c r="FL39" s="112"/>
      <c r="FM39" s="112"/>
      <c r="FN39" s="112"/>
      <c r="FO39" s="112"/>
      <c r="FP39" s="112"/>
      <c r="FQ39" s="112"/>
      <c r="FR39" s="112"/>
      <c r="FS39" s="112"/>
      <c r="FT39" s="112"/>
      <c r="FU39" s="112"/>
      <c r="FV39" s="112"/>
      <c r="FW39" s="112"/>
      <c r="FX39" s="112"/>
      <c r="FY39" s="112"/>
      <c r="FZ39" s="112"/>
      <c r="GA39" s="112"/>
      <c r="GB39" s="112"/>
      <c r="GC39" s="112"/>
      <c r="GD39" s="112"/>
      <c r="GE39" s="112"/>
      <c r="GF39" s="112"/>
      <c r="GG39" s="112"/>
      <c r="GH39" s="112"/>
      <c r="GI39" s="112"/>
      <c r="GJ39" s="112"/>
      <c r="GK39" s="112"/>
      <c r="GL39" s="112"/>
      <c r="GM39" s="112"/>
      <c r="GN39" s="112"/>
      <c r="GO39" s="112"/>
      <c r="GP39" s="112"/>
      <c r="GQ39" s="112"/>
      <c r="GR39" s="112"/>
      <c r="GS39" s="112"/>
      <c r="GT39" s="112"/>
      <c r="GU39" s="112"/>
      <c r="GV39" s="112"/>
      <c r="GW39" s="112"/>
      <c r="GX39" s="112"/>
      <c r="GY39" s="112"/>
      <c r="GZ39" s="112"/>
      <c r="HA39" s="112"/>
      <c r="HB39" s="112"/>
      <c r="HC39" s="112"/>
      <c r="HD39" s="112"/>
      <c r="HE39" s="112"/>
      <c r="HF39" s="112"/>
      <c r="HG39" s="112"/>
      <c r="HH39" s="112"/>
    </row>
    <row r="40" spans="1:216" s="86" customFormat="1" ht="52.5">
      <c r="A40" s="84" t="s">
        <v>545</v>
      </c>
      <c r="B40" s="84" t="s">
        <v>546</v>
      </c>
      <c r="C40" s="101" t="s">
        <v>255</v>
      </c>
      <c r="D40" s="41" t="s">
        <v>9</v>
      </c>
      <c r="E40" s="46"/>
      <c r="F40" s="45">
        <v>0</v>
      </c>
      <c r="G40" s="45">
        <v>0.01</v>
      </c>
      <c r="H40" s="47">
        <f>13700/G40</f>
        <v>1370000</v>
      </c>
      <c r="I40" s="47" t="s">
        <v>251</v>
      </c>
      <c r="J40" s="46"/>
      <c r="K40" s="45"/>
      <c r="L40" s="45"/>
      <c r="M40" s="46"/>
      <c r="N40" s="46"/>
      <c r="O40" s="45"/>
      <c r="P40" s="45">
        <v>0.162</v>
      </c>
      <c r="Q40" s="45">
        <v>0.51</v>
      </c>
      <c r="R40" s="62">
        <f t="shared" si="0"/>
        <v>19607.843137254902</v>
      </c>
      <c r="S40" s="62">
        <f t="shared" si="1"/>
        <v>61728.39506172839</v>
      </c>
      <c r="T40" s="45"/>
      <c r="U40" s="45">
        <v>0.49</v>
      </c>
      <c r="V40" s="45">
        <v>0.838</v>
      </c>
      <c r="W40" s="46">
        <f>1063/V40</f>
        <v>1268.4964200477327</v>
      </c>
      <c r="X40" s="46">
        <f>1063/U40</f>
        <v>2169.387755102041</v>
      </c>
      <c r="Y40" s="45"/>
      <c r="Z40" s="73"/>
      <c r="AA40" s="73"/>
      <c r="AB40" s="74"/>
      <c r="AC40" s="74"/>
      <c r="AD40" s="73"/>
      <c r="AE40" s="71">
        <v>0.001</v>
      </c>
      <c r="AF40" s="71">
        <v>0.005</v>
      </c>
      <c r="AG40" s="72">
        <f>444/AF40</f>
        <v>88800</v>
      </c>
      <c r="AH40" s="72">
        <f>444/AE40</f>
        <v>444000</v>
      </c>
      <c r="AI40" s="71"/>
      <c r="AJ40" s="71"/>
      <c r="AK40" s="73"/>
      <c r="AL40" s="74"/>
      <c r="AM40" s="74"/>
      <c r="AN40" s="85"/>
      <c r="AO40" s="66"/>
      <c r="AP40" s="66"/>
      <c r="AQ40" s="66"/>
      <c r="AR40" s="83"/>
      <c r="AS40" s="106"/>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2"/>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112"/>
      <c r="FG40" s="112"/>
      <c r="FH40" s="112"/>
      <c r="FI40" s="112"/>
      <c r="FJ40" s="112"/>
      <c r="FK40" s="112"/>
      <c r="FL40" s="112"/>
      <c r="FM40" s="112"/>
      <c r="FN40" s="112"/>
      <c r="FO40" s="112"/>
      <c r="FP40" s="112"/>
      <c r="FQ40" s="112"/>
      <c r="FR40" s="112"/>
      <c r="FS40" s="112"/>
      <c r="FT40" s="112"/>
      <c r="FU40" s="112"/>
      <c r="FV40" s="112"/>
      <c r="FW40" s="112"/>
      <c r="FX40" s="112"/>
      <c r="FY40" s="112"/>
      <c r="FZ40" s="112"/>
      <c r="GA40" s="112"/>
      <c r="GB40" s="112"/>
      <c r="GC40" s="112"/>
      <c r="GD40" s="112"/>
      <c r="GE40" s="112"/>
      <c r="GF40" s="112"/>
      <c r="GG40" s="112"/>
      <c r="GH40" s="112"/>
      <c r="GI40" s="112"/>
      <c r="GJ40" s="112"/>
      <c r="GK40" s="112"/>
      <c r="GL40" s="112"/>
      <c r="GM40" s="112"/>
      <c r="GN40" s="112"/>
      <c r="GO40" s="112"/>
      <c r="GP40" s="112"/>
      <c r="GQ40" s="112"/>
      <c r="GR40" s="112"/>
      <c r="GS40" s="112"/>
      <c r="GT40" s="112"/>
      <c r="GU40" s="112"/>
      <c r="GV40" s="112"/>
      <c r="GW40" s="112"/>
      <c r="GX40" s="112"/>
      <c r="GY40" s="112"/>
      <c r="GZ40" s="112"/>
      <c r="HA40" s="112"/>
      <c r="HB40" s="112"/>
      <c r="HC40" s="112"/>
      <c r="HD40" s="112"/>
      <c r="HE40" s="112"/>
      <c r="HF40" s="112"/>
      <c r="HG40" s="112"/>
      <c r="HH40" s="112"/>
    </row>
    <row r="41" spans="1:216" ht="26.25">
      <c r="A41" s="65" t="s">
        <v>547</v>
      </c>
      <c r="B41" s="65" t="s">
        <v>548</v>
      </c>
      <c r="C41" s="44" t="s">
        <v>255</v>
      </c>
      <c r="D41" s="40" t="s">
        <v>490</v>
      </c>
      <c r="E41" s="56"/>
      <c r="F41" s="55"/>
      <c r="G41" s="55"/>
      <c r="H41" s="56"/>
      <c r="I41" s="56"/>
      <c r="J41" s="56"/>
      <c r="K41" s="55"/>
      <c r="L41" s="55"/>
      <c r="M41" s="56"/>
      <c r="N41" s="56"/>
      <c r="O41" s="55"/>
      <c r="P41" s="55">
        <v>1</v>
      </c>
      <c r="Q41" s="55">
        <v>1</v>
      </c>
      <c r="R41" s="49">
        <f t="shared" si="0"/>
        <v>10000</v>
      </c>
      <c r="S41" s="49">
        <f t="shared" si="1"/>
        <v>10000</v>
      </c>
      <c r="T41" s="55"/>
      <c r="U41" s="55"/>
      <c r="V41" s="55"/>
      <c r="Y41" s="55"/>
      <c r="Z41" s="57"/>
      <c r="AA41" s="57"/>
      <c r="AD41" s="57"/>
      <c r="AE41" s="55"/>
      <c r="AF41" s="55"/>
      <c r="AG41" s="56"/>
      <c r="AH41" s="56"/>
      <c r="AI41" s="55"/>
      <c r="AJ41" s="55"/>
      <c r="AO41" s="66"/>
      <c r="AP41" s="66"/>
      <c r="AQ41" s="66"/>
      <c r="AR41" s="83"/>
      <c r="AS41" s="108"/>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row>
    <row r="42" spans="1:216" s="86" customFormat="1" ht="78.75">
      <c r="A42" s="84" t="s">
        <v>549</v>
      </c>
      <c r="B42" s="84" t="s">
        <v>332</v>
      </c>
      <c r="C42" s="101" t="s">
        <v>410</v>
      </c>
      <c r="D42" s="41" t="s">
        <v>226</v>
      </c>
      <c r="E42" s="46"/>
      <c r="F42" s="45"/>
      <c r="G42" s="45"/>
      <c r="H42" s="46"/>
      <c r="I42" s="46"/>
      <c r="J42" s="46"/>
      <c r="K42" s="45">
        <v>0</v>
      </c>
      <c r="L42" s="45">
        <v>0.005</v>
      </c>
      <c r="M42" s="47">
        <f>129000/L42</f>
        <v>25800000</v>
      </c>
      <c r="N42" s="47" t="s">
        <v>251</v>
      </c>
      <c r="O42" s="45"/>
      <c r="P42" s="45">
        <v>0.61</v>
      </c>
      <c r="Q42" s="45">
        <v>0.845</v>
      </c>
      <c r="R42" s="62">
        <f t="shared" si="0"/>
        <v>11834.31952662722</v>
      </c>
      <c r="S42" s="62">
        <f aca="true" t="shared" si="4" ref="S42:S55">10000/P42</f>
        <v>16393.44262295082</v>
      </c>
      <c r="T42" s="45"/>
      <c r="U42" s="45">
        <v>0.155</v>
      </c>
      <c r="V42" s="45">
        <v>0.39</v>
      </c>
      <c r="W42" s="46">
        <f aca="true" t="shared" si="5" ref="W42:W54">1063/V42</f>
        <v>2725.6410256410254</v>
      </c>
      <c r="X42" s="46">
        <f aca="true" t="shared" si="6" ref="X42:X54">1063/U42</f>
        <v>6858.064516129032</v>
      </c>
      <c r="Y42" s="45"/>
      <c r="Z42" s="73"/>
      <c r="AA42" s="73"/>
      <c r="AB42" s="74"/>
      <c r="AC42" s="74"/>
      <c r="AD42" s="73"/>
      <c r="AE42" s="71"/>
      <c r="AF42" s="71"/>
      <c r="AG42" s="72"/>
      <c r="AH42" s="72"/>
      <c r="AI42" s="71"/>
      <c r="AJ42" s="71"/>
      <c r="AK42" s="73"/>
      <c r="AL42" s="74"/>
      <c r="AM42" s="74"/>
      <c r="AN42" s="85"/>
      <c r="AO42" s="66"/>
      <c r="AP42" s="66"/>
      <c r="AQ42" s="66"/>
      <c r="AR42" s="83"/>
      <c r="AS42" s="108"/>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2"/>
      <c r="DV42" s="112"/>
      <c r="DW42" s="112"/>
      <c r="DX42" s="112"/>
      <c r="DY42" s="112"/>
      <c r="DZ42" s="112"/>
      <c r="EA42" s="112"/>
      <c r="EB42" s="112"/>
      <c r="EC42" s="112"/>
      <c r="ED42" s="112"/>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row>
    <row r="43" spans="1:216" s="86" customFormat="1" ht="78.75">
      <c r="A43" s="131" t="s">
        <v>411</v>
      </c>
      <c r="B43" s="131" t="s">
        <v>412</v>
      </c>
      <c r="C43" s="104" t="s">
        <v>413</v>
      </c>
      <c r="D43" s="87" t="s">
        <v>10</v>
      </c>
      <c r="E43" s="56"/>
      <c r="F43" s="55">
        <v>0</v>
      </c>
      <c r="G43" s="55">
        <v>0.01</v>
      </c>
      <c r="H43" s="47">
        <f>13700/G43</f>
        <v>1370000</v>
      </c>
      <c r="I43" s="47" t="s">
        <v>251</v>
      </c>
      <c r="J43" s="56"/>
      <c r="K43" s="55">
        <v>0</v>
      </c>
      <c r="L43" s="55">
        <v>0.001</v>
      </c>
      <c r="M43" s="56">
        <f>129000/L43</f>
        <v>129000000</v>
      </c>
      <c r="N43" s="56" t="s">
        <v>251</v>
      </c>
      <c r="O43" s="55"/>
      <c r="P43" s="55">
        <v>0.172</v>
      </c>
      <c r="Q43" s="55">
        <v>0.61</v>
      </c>
      <c r="R43" s="69">
        <f t="shared" si="0"/>
        <v>16393.44262295082</v>
      </c>
      <c r="S43" s="69">
        <f t="shared" si="4"/>
        <v>58139.53488372093</v>
      </c>
      <c r="T43" s="55"/>
      <c r="U43" s="55">
        <v>0.37</v>
      </c>
      <c r="V43" s="55">
        <v>0.827</v>
      </c>
      <c r="W43" s="56">
        <f t="shared" si="5"/>
        <v>1285.3688029020557</v>
      </c>
      <c r="X43" s="56">
        <f t="shared" si="6"/>
        <v>2872.972972972973</v>
      </c>
      <c r="Y43" s="55"/>
      <c r="Z43" s="73"/>
      <c r="AA43" s="73"/>
      <c r="AB43" s="74"/>
      <c r="AC43" s="74"/>
      <c r="AD43" s="73"/>
      <c r="AE43" s="71"/>
      <c r="AF43" s="71"/>
      <c r="AG43" s="72"/>
      <c r="AH43" s="72"/>
      <c r="AI43" s="71"/>
      <c r="AJ43" s="71"/>
      <c r="AK43" s="73"/>
      <c r="AL43" s="74"/>
      <c r="AM43" s="74"/>
      <c r="AN43" s="85"/>
      <c r="AO43" s="66"/>
      <c r="AP43" s="66"/>
      <c r="AQ43" s="66"/>
      <c r="AR43" s="83"/>
      <c r="AS43" s="106"/>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2"/>
      <c r="DV43" s="112"/>
      <c r="DW43" s="112"/>
      <c r="DX43" s="112"/>
      <c r="DY43" s="112"/>
      <c r="DZ43" s="112"/>
      <c r="EA43" s="112"/>
      <c r="EB43" s="112"/>
      <c r="EC43" s="112"/>
      <c r="ED43" s="112"/>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row>
    <row r="44" spans="1:216" s="86" customFormat="1" ht="105">
      <c r="A44" s="84" t="s">
        <v>414</v>
      </c>
      <c r="B44" s="84" t="s">
        <v>415</v>
      </c>
      <c r="C44" s="101" t="s">
        <v>416</v>
      </c>
      <c r="D44" s="41" t="s">
        <v>11</v>
      </c>
      <c r="E44" s="46"/>
      <c r="F44" s="45">
        <v>0</v>
      </c>
      <c r="G44" s="45">
        <v>0.01</v>
      </c>
      <c r="H44" s="47">
        <f>13700/G44</f>
        <v>1370000</v>
      </c>
      <c r="I44" s="47" t="s">
        <v>251</v>
      </c>
      <c r="J44" s="46"/>
      <c r="K44" s="45">
        <v>0</v>
      </c>
      <c r="L44" s="45">
        <v>0.001</v>
      </c>
      <c r="M44" s="46">
        <f>129000/L44</f>
        <v>129000000</v>
      </c>
      <c r="N44" s="46" t="s">
        <v>251</v>
      </c>
      <c r="O44" s="45"/>
      <c r="P44" s="45">
        <v>0.172</v>
      </c>
      <c r="Q44" s="45">
        <v>0.61</v>
      </c>
      <c r="R44" s="62">
        <f t="shared" si="0"/>
        <v>16393.44262295082</v>
      </c>
      <c r="S44" s="62">
        <f t="shared" si="4"/>
        <v>58139.53488372093</v>
      </c>
      <c r="T44" s="45"/>
      <c r="U44" s="45">
        <v>0.39</v>
      </c>
      <c r="V44" s="45">
        <v>0.828</v>
      </c>
      <c r="W44" s="46">
        <f t="shared" si="5"/>
        <v>1283.816425120773</v>
      </c>
      <c r="X44" s="46">
        <f t="shared" si="6"/>
        <v>2725.6410256410254</v>
      </c>
      <c r="Y44" s="45"/>
      <c r="Z44" s="73"/>
      <c r="AA44" s="73"/>
      <c r="AB44" s="74"/>
      <c r="AC44" s="74"/>
      <c r="AD44" s="73"/>
      <c r="AE44" s="71"/>
      <c r="AF44" s="71"/>
      <c r="AG44" s="72"/>
      <c r="AH44" s="72"/>
      <c r="AI44" s="71"/>
      <c r="AJ44" s="71"/>
      <c r="AK44" s="73"/>
      <c r="AL44" s="74"/>
      <c r="AM44" s="74"/>
      <c r="AN44" s="85"/>
      <c r="AO44" s="66"/>
      <c r="AP44" s="66"/>
      <c r="AQ44" s="66"/>
      <c r="AR44" s="83"/>
      <c r="AS44" s="108"/>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2"/>
      <c r="DV44" s="112"/>
      <c r="DW44" s="112"/>
      <c r="DX44" s="112"/>
      <c r="DY44" s="112"/>
      <c r="DZ44" s="112"/>
      <c r="EA44" s="112"/>
      <c r="EB44" s="112"/>
      <c r="EC44" s="112"/>
      <c r="ED44" s="112"/>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row>
    <row r="45" spans="1:216" s="86" customFormat="1" ht="52.5">
      <c r="A45" s="131" t="s">
        <v>417</v>
      </c>
      <c r="B45" s="131" t="s">
        <v>334</v>
      </c>
      <c r="C45" s="104" t="s">
        <v>418</v>
      </c>
      <c r="D45" s="87" t="s">
        <v>298</v>
      </c>
      <c r="E45" s="56"/>
      <c r="F45" s="55">
        <v>0</v>
      </c>
      <c r="G45" s="55">
        <v>0.01</v>
      </c>
      <c r="H45" s="47">
        <f>13700/G45</f>
        <v>1370000</v>
      </c>
      <c r="I45" s="47" t="s">
        <v>251</v>
      </c>
      <c r="J45" s="56"/>
      <c r="K45" s="55"/>
      <c r="L45" s="55"/>
      <c r="M45" s="56"/>
      <c r="N45" s="56"/>
      <c r="O45" s="55"/>
      <c r="P45" s="55">
        <v>0.33</v>
      </c>
      <c r="Q45" s="55">
        <v>0.779</v>
      </c>
      <c r="R45" s="69">
        <f t="shared" si="0"/>
        <v>12836.970474967908</v>
      </c>
      <c r="S45" s="69">
        <f t="shared" si="4"/>
        <v>30303.0303030303</v>
      </c>
      <c r="T45" s="55"/>
      <c r="U45" s="55">
        <v>0.221</v>
      </c>
      <c r="V45" s="55">
        <v>0.64</v>
      </c>
      <c r="W45" s="56">
        <f t="shared" si="5"/>
        <v>1660.9375</v>
      </c>
      <c r="X45" s="56">
        <f t="shared" si="6"/>
        <v>4809.954751131222</v>
      </c>
      <c r="Y45" s="55"/>
      <c r="Z45" s="73"/>
      <c r="AA45" s="73"/>
      <c r="AB45" s="74"/>
      <c r="AC45" s="74"/>
      <c r="AD45" s="73"/>
      <c r="AE45" s="71"/>
      <c r="AF45" s="71"/>
      <c r="AG45" s="72"/>
      <c r="AH45" s="72"/>
      <c r="AI45" s="71"/>
      <c r="AJ45" s="71"/>
      <c r="AK45" s="73"/>
      <c r="AL45" s="74"/>
      <c r="AM45" s="74"/>
      <c r="AN45" s="85"/>
      <c r="AO45" s="169" t="s">
        <v>474</v>
      </c>
      <c r="AP45" s="66"/>
      <c r="AQ45" s="66"/>
      <c r="AR45" s="83"/>
      <c r="AS45" s="108"/>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2"/>
      <c r="DV45" s="112"/>
      <c r="DW45" s="112"/>
      <c r="DX45" s="112"/>
      <c r="DY45" s="112"/>
      <c r="DZ45" s="112"/>
      <c r="EA45" s="112"/>
      <c r="EB45" s="112"/>
      <c r="EC45" s="112"/>
      <c r="ED45" s="112"/>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row>
    <row r="46" spans="1:216" s="86" customFormat="1" ht="92.25">
      <c r="A46" s="84" t="s">
        <v>419</v>
      </c>
      <c r="B46" s="84" t="s">
        <v>420</v>
      </c>
      <c r="C46" s="101" t="s">
        <v>421</v>
      </c>
      <c r="D46" s="41" t="s">
        <v>12</v>
      </c>
      <c r="E46" s="46"/>
      <c r="F46" s="45">
        <v>0</v>
      </c>
      <c r="G46" s="45">
        <v>0.005</v>
      </c>
      <c r="H46" s="47">
        <f>13700/G46</f>
        <v>2740000</v>
      </c>
      <c r="I46" s="47" t="s">
        <v>251</v>
      </c>
      <c r="J46" s="46"/>
      <c r="K46" s="45">
        <v>0</v>
      </c>
      <c r="L46" s="45">
        <v>0.01</v>
      </c>
      <c r="M46" s="46">
        <f>129000/L46</f>
        <v>12900000</v>
      </c>
      <c r="N46" s="46" t="s">
        <v>251</v>
      </c>
      <c r="O46" s="45"/>
      <c r="P46" s="45">
        <v>0.765</v>
      </c>
      <c r="Q46" s="45">
        <v>0.96</v>
      </c>
      <c r="R46" s="62">
        <f t="shared" si="0"/>
        <v>10416.666666666668</v>
      </c>
      <c r="S46" s="62">
        <f t="shared" si="4"/>
        <v>13071.8954248366</v>
      </c>
      <c r="T46" s="45"/>
      <c r="U46" s="45">
        <v>0.04</v>
      </c>
      <c r="V46" s="45">
        <v>0.22</v>
      </c>
      <c r="W46" s="46">
        <f t="shared" si="5"/>
        <v>4831.818181818182</v>
      </c>
      <c r="X46" s="46">
        <f t="shared" si="6"/>
        <v>26575</v>
      </c>
      <c r="Y46" s="45"/>
      <c r="Z46" s="73"/>
      <c r="AA46" s="73"/>
      <c r="AB46" s="74"/>
      <c r="AC46" s="74"/>
      <c r="AD46" s="73"/>
      <c r="AE46" s="71"/>
      <c r="AF46" s="71"/>
      <c r="AG46" s="72"/>
      <c r="AH46" s="72"/>
      <c r="AI46" s="71"/>
      <c r="AJ46" s="71"/>
      <c r="AK46" s="73"/>
      <c r="AL46" s="74"/>
      <c r="AM46" s="74"/>
      <c r="AN46" s="85"/>
      <c r="AO46" s="66"/>
      <c r="AP46" s="66"/>
      <c r="AQ46" s="66"/>
      <c r="AR46" s="83"/>
      <c r="AS46" s="108"/>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2"/>
      <c r="DV46" s="112"/>
      <c r="DW46" s="112"/>
      <c r="DX46" s="112"/>
      <c r="DY46" s="112"/>
      <c r="DZ46" s="112"/>
      <c r="EA46" s="112"/>
      <c r="EB46" s="112"/>
      <c r="EC46" s="112"/>
      <c r="ED46" s="112"/>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row>
    <row r="47" spans="1:216" s="86" customFormat="1" ht="105">
      <c r="A47" s="131" t="s">
        <v>422</v>
      </c>
      <c r="B47" s="131" t="s">
        <v>423</v>
      </c>
      <c r="C47" s="104" t="s">
        <v>424</v>
      </c>
      <c r="D47" s="87" t="s">
        <v>13</v>
      </c>
      <c r="E47" s="56"/>
      <c r="F47" s="55"/>
      <c r="G47" s="55"/>
      <c r="H47" s="56"/>
      <c r="I47" s="56"/>
      <c r="J47" s="56"/>
      <c r="K47" s="55">
        <v>0</v>
      </c>
      <c r="L47" s="55">
        <v>0.001</v>
      </c>
      <c r="M47" s="47">
        <f>129000/L47</f>
        <v>129000000</v>
      </c>
      <c r="N47" s="47" t="s">
        <v>251</v>
      </c>
      <c r="O47" s="55"/>
      <c r="P47" s="55">
        <v>0.825</v>
      </c>
      <c r="Q47" s="55">
        <v>0.97</v>
      </c>
      <c r="R47" s="69">
        <f t="shared" si="0"/>
        <v>10309.278350515464</v>
      </c>
      <c r="S47" s="69">
        <f t="shared" si="4"/>
        <v>12121.212121212122</v>
      </c>
      <c r="T47" s="55"/>
      <c r="U47" s="55">
        <v>0.03</v>
      </c>
      <c r="V47" s="55">
        <v>0.165</v>
      </c>
      <c r="W47" s="56">
        <f t="shared" si="5"/>
        <v>6442.424242424242</v>
      </c>
      <c r="X47" s="56">
        <f t="shared" si="6"/>
        <v>35433.333333333336</v>
      </c>
      <c r="Y47" s="55"/>
      <c r="Z47" s="73"/>
      <c r="AA47" s="73"/>
      <c r="AB47" s="74"/>
      <c r="AC47" s="74"/>
      <c r="AD47" s="73"/>
      <c r="AE47" s="71"/>
      <c r="AF47" s="71"/>
      <c r="AG47" s="72"/>
      <c r="AH47" s="72"/>
      <c r="AI47" s="71"/>
      <c r="AJ47" s="71"/>
      <c r="AK47" s="73"/>
      <c r="AL47" s="74"/>
      <c r="AM47" s="74"/>
      <c r="AN47" s="85"/>
      <c r="AO47" s="66"/>
      <c r="AP47" s="66"/>
      <c r="AQ47" s="66"/>
      <c r="AR47" s="83"/>
      <c r="AS47" s="106"/>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2"/>
      <c r="DV47" s="112"/>
      <c r="DW47" s="112"/>
      <c r="DX47" s="112"/>
      <c r="DY47" s="112"/>
      <c r="DZ47" s="112"/>
      <c r="EA47" s="112"/>
      <c r="EB47" s="112"/>
      <c r="EC47" s="112"/>
      <c r="ED47" s="112"/>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row>
    <row r="48" spans="1:216" s="86" customFormat="1" ht="52.5">
      <c r="A48" s="84" t="s">
        <v>425</v>
      </c>
      <c r="B48" s="84" t="s">
        <v>426</v>
      </c>
      <c r="C48" s="101" t="s">
        <v>427</v>
      </c>
      <c r="D48" s="41" t="s">
        <v>222</v>
      </c>
      <c r="E48" s="46"/>
      <c r="F48" s="45"/>
      <c r="G48" s="45"/>
      <c r="H48" s="46"/>
      <c r="I48" s="46"/>
      <c r="J48" s="46"/>
      <c r="K48" s="45"/>
      <c r="L48" s="45"/>
      <c r="M48" s="46"/>
      <c r="N48" s="46"/>
      <c r="O48" s="45"/>
      <c r="P48" s="45">
        <v>0.98</v>
      </c>
      <c r="Q48" s="45">
        <v>1</v>
      </c>
      <c r="R48" s="49">
        <f t="shared" si="0"/>
        <v>10000</v>
      </c>
      <c r="S48" s="49">
        <f t="shared" si="4"/>
        <v>10204.081632653062</v>
      </c>
      <c r="T48" s="45"/>
      <c r="U48" s="45">
        <v>0</v>
      </c>
      <c r="V48" s="45">
        <v>0.02</v>
      </c>
      <c r="W48" s="46">
        <f t="shared" si="5"/>
        <v>53150</v>
      </c>
      <c r="X48" s="46" t="s">
        <v>251</v>
      </c>
      <c r="Y48" s="45"/>
      <c r="Z48" s="73"/>
      <c r="AA48" s="73"/>
      <c r="AB48" s="74"/>
      <c r="AC48" s="74"/>
      <c r="AD48" s="73"/>
      <c r="AE48" s="71"/>
      <c r="AF48" s="71"/>
      <c r="AG48" s="72"/>
      <c r="AH48" s="72"/>
      <c r="AI48" s="71"/>
      <c r="AJ48" s="71"/>
      <c r="AK48" s="73"/>
      <c r="AL48" s="74"/>
      <c r="AM48" s="74"/>
      <c r="AN48" s="85"/>
      <c r="AO48" s="66"/>
      <c r="AP48" s="66"/>
      <c r="AQ48" s="66"/>
      <c r="AR48" s="83"/>
      <c r="AS48" s="108"/>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2"/>
      <c r="DV48" s="112"/>
      <c r="DW48" s="112"/>
      <c r="DX48" s="112"/>
      <c r="DY48" s="112"/>
      <c r="DZ48" s="112"/>
      <c r="EA48" s="112"/>
      <c r="EB48" s="112"/>
      <c r="EC48" s="112"/>
      <c r="ED48" s="112"/>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row>
    <row r="49" spans="1:216" s="86" customFormat="1" ht="52.5">
      <c r="A49" s="131" t="s">
        <v>428</v>
      </c>
      <c r="B49" s="131" t="s">
        <v>429</v>
      </c>
      <c r="C49" s="131" t="s">
        <v>329</v>
      </c>
      <c r="D49" s="87" t="s">
        <v>490</v>
      </c>
      <c r="E49" s="56"/>
      <c r="F49" s="55"/>
      <c r="G49" s="55"/>
      <c r="H49" s="56"/>
      <c r="I49" s="56"/>
      <c r="J49" s="56"/>
      <c r="K49" s="55"/>
      <c r="L49" s="55"/>
      <c r="M49" s="56"/>
      <c r="N49" s="56"/>
      <c r="O49" s="55"/>
      <c r="P49" s="55">
        <v>1</v>
      </c>
      <c r="Q49" s="55">
        <v>1</v>
      </c>
      <c r="R49" s="49">
        <f t="shared" si="0"/>
        <v>10000</v>
      </c>
      <c r="S49" s="49">
        <f t="shared" si="4"/>
        <v>10000</v>
      </c>
      <c r="T49" s="55"/>
      <c r="U49" s="55"/>
      <c r="V49" s="55"/>
      <c r="W49" s="56"/>
      <c r="X49" s="56"/>
      <c r="Y49" s="55"/>
      <c r="Z49" s="73"/>
      <c r="AA49" s="73"/>
      <c r="AB49" s="74"/>
      <c r="AC49" s="74"/>
      <c r="AD49" s="73"/>
      <c r="AE49" s="71"/>
      <c r="AF49" s="71"/>
      <c r="AG49" s="72"/>
      <c r="AH49" s="72"/>
      <c r="AI49" s="71"/>
      <c r="AJ49" s="71"/>
      <c r="AK49" s="73"/>
      <c r="AL49" s="74"/>
      <c r="AM49" s="74"/>
      <c r="AN49" s="85"/>
      <c r="AO49" s="66"/>
      <c r="AP49" s="66"/>
      <c r="AQ49" s="66"/>
      <c r="AR49" s="83"/>
      <c r="AS49" s="108"/>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2"/>
      <c r="DV49" s="112"/>
      <c r="DW49" s="112"/>
      <c r="DX49" s="112"/>
      <c r="DY49" s="112"/>
      <c r="DZ49" s="112"/>
      <c r="EA49" s="112"/>
      <c r="EB49" s="112"/>
      <c r="EC49" s="112"/>
      <c r="ED49" s="112"/>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row>
    <row r="50" spans="1:216" s="86" customFormat="1" ht="78.75">
      <c r="A50" s="84" t="s">
        <v>330</v>
      </c>
      <c r="B50" s="84" t="s">
        <v>331</v>
      </c>
      <c r="C50" s="84" t="s">
        <v>457</v>
      </c>
      <c r="D50" s="41" t="s">
        <v>227</v>
      </c>
      <c r="E50" s="46"/>
      <c r="F50" s="45"/>
      <c r="G50" s="45"/>
      <c r="H50" s="46"/>
      <c r="I50" s="46"/>
      <c r="J50" s="46"/>
      <c r="K50" s="45">
        <v>0.005</v>
      </c>
      <c r="L50" s="45">
        <v>0.04</v>
      </c>
      <c r="M50" s="47">
        <f>129000/L50</f>
        <v>3225000</v>
      </c>
      <c r="N50" s="47">
        <f>129000/K50</f>
        <v>25800000</v>
      </c>
      <c r="O50" s="45"/>
      <c r="P50" s="45">
        <v>0.68</v>
      </c>
      <c r="Q50" s="45">
        <v>0.93</v>
      </c>
      <c r="R50" s="62">
        <f t="shared" si="0"/>
        <v>10752.68817204301</v>
      </c>
      <c r="S50" s="62">
        <f t="shared" si="4"/>
        <v>14705.882352941175</v>
      </c>
      <c r="T50" s="45"/>
      <c r="U50" s="45">
        <v>0.07</v>
      </c>
      <c r="V50" s="45">
        <v>0.32</v>
      </c>
      <c r="W50" s="46">
        <f t="shared" si="5"/>
        <v>3321.875</v>
      </c>
      <c r="X50" s="46">
        <f t="shared" si="6"/>
        <v>15185.714285714284</v>
      </c>
      <c r="Y50" s="45"/>
      <c r="Z50" s="73"/>
      <c r="AA50" s="73"/>
      <c r="AB50" s="74"/>
      <c r="AC50" s="74"/>
      <c r="AD50" s="73"/>
      <c r="AE50" s="71"/>
      <c r="AF50" s="71"/>
      <c r="AG50" s="72"/>
      <c r="AH50" s="72"/>
      <c r="AI50" s="71"/>
      <c r="AJ50" s="71"/>
      <c r="AK50" s="73"/>
      <c r="AL50" s="74"/>
      <c r="AM50" s="74"/>
      <c r="AN50" s="85"/>
      <c r="AO50" s="66"/>
      <c r="AP50" s="66"/>
      <c r="AQ50" s="66"/>
      <c r="AR50" s="83"/>
      <c r="AS50" s="108"/>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2"/>
      <c r="DV50" s="112"/>
      <c r="DW50" s="112"/>
      <c r="DX50" s="112"/>
      <c r="DY50" s="112"/>
      <c r="DZ50" s="112"/>
      <c r="EA50" s="112"/>
      <c r="EB50" s="112"/>
      <c r="EC50" s="112"/>
      <c r="ED50" s="112"/>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row>
    <row r="51" spans="1:216" s="86" customFormat="1" ht="66">
      <c r="A51" s="131" t="s">
        <v>458</v>
      </c>
      <c r="B51" s="131" t="s">
        <v>459</v>
      </c>
      <c r="C51" s="131" t="s">
        <v>460</v>
      </c>
      <c r="D51" s="87" t="s">
        <v>228</v>
      </c>
      <c r="E51" s="56"/>
      <c r="F51" s="55"/>
      <c r="G51" s="55"/>
      <c r="H51" s="56"/>
      <c r="I51" s="56"/>
      <c r="J51" s="56"/>
      <c r="K51" s="55">
        <v>0</v>
      </c>
      <c r="L51" s="55">
        <v>0.005</v>
      </c>
      <c r="M51" s="47">
        <f>129000/L51</f>
        <v>25800000</v>
      </c>
      <c r="N51" s="47" t="s">
        <v>251</v>
      </c>
      <c r="O51" s="55"/>
      <c r="P51" s="55">
        <v>0.6</v>
      </c>
      <c r="Q51" s="55">
        <v>0.845</v>
      </c>
      <c r="R51" s="69">
        <f t="shared" si="0"/>
        <v>11834.31952662722</v>
      </c>
      <c r="S51" s="69">
        <f t="shared" si="4"/>
        <v>16666.666666666668</v>
      </c>
      <c r="T51" s="55"/>
      <c r="U51" s="55">
        <v>0.155</v>
      </c>
      <c r="V51" s="55">
        <v>0.4</v>
      </c>
      <c r="W51" s="56">
        <f t="shared" si="5"/>
        <v>2657.5</v>
      </c>
      <c r="X51" s="56">
        <f t="shared" si="6"/>
        <v>6858.064516129032</v>
      </c>
      <c r="Y51" s="55"/>
      <c r="Z51" s="73"/>
      <c r="AA51" s="73"/>
      <c r="AB51" s="74"/>
      <c r="AC51" s="74"/>
      <c r="AD51" s="73"/>
      <c r="AE51" s="71"/>
      <c r="AF51" s="71"/>
      <c r="AG51" s="72"/>
      <c r="AH51" s="72"/>
      <c r="AI51" s="71"/>
      <c r="AJ51" s="71"/>
      <c r="AK51" s="73"/>
      <c r="AL51" s="74"/>
      <c r="AM51" s="74"/>
      <c r="AN51" s="85"/>
      <c r="AO51" s="66"/>
      <c r="AP51" s="66"/>
      <c r="AQ51" s="66"/>
      <c r="AR51" s="83"/>
      <c r="AS51" s="108"/>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2"/>
      <c r="DV51" s="112"/>
      <c r="DW51" s="112"/>
      <c r="DX51" s="112"/>
      <c r="DY51" s="112"/>
      <c r="DZ51" s="112"/>
      <c r="EA51" s="112"/>
      <c r="EB51" s="112"/>
      <c r="EC51" s="112"/>
      <c r="ED51" s="112"/>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row>
    <row r="52" spans="1:216" s="86" customFormat="1" ht="66">
      <c r="A52" s="84" t="s">
        <v>461</v>
      </c>
      <c r="B52" s="84" t="s">
        <v>462</v>
      </c>
      <c r="C52" s="84" t="s">
        <v>463</v>
      </c>
      <c r="D52" s="41" t="s">
        <v>229</v>
      </c>
      <c r="E52" s="46"/>
      <c r="F52" s="45"/>
      <c r="G52" s="45"/>
      <c r="H52" s="46"/>
      <c r="I52" s="46"/>
      <c r="J52" s="46"/>
      <c r="K52" s="45">
        <v>0.001</v>
      </c>
      <c r="L52" s="45">
        <v>0.02</v>
      </c>
      <c r="M52" s="47">
        <f>129000/L52</f>
        <v>6450000</v>
      </c>
      <c r="N52" s="47">
        <f>129000/K52</f>
        <v>129000000</v>
      </c>
      <c r="O52" s="45"/>
      <c r="P52" s="45">
        <v>0.99</v>
      </c>
      <c r="Q52" s="45">
        <v>1</v>
      </c>
      <c r="R52" s="62">
        <f t="shared" si="0"/>
        <v>10000</v>
      </c>
      <c r="S52" s="62">
        <f t="shared" si="4"/>
        <v>10101.0101010101</v>
      </c>
      <c r="T52" s="45"/>
      <c r="U52" s="45">
        <v>0</v>
      </c>
      <c r="V52" s="45">
        <v>0.01</v>
      </c>
      <c r="W52" s="46">
        <f t="shared" si="5"/>
        <v>106300</v>
      </c>
      <c r="X52" s="46" t="s">
        <v>251</v>
      </c>
      <c r="Y52" s="45"/>
      <c r="Z52" s="71"/>
      <c r="AA52" s="71"/>
      <c r="AB52" s="72"/>
      <c r="AC52" s="72"/>
      <c r="AD52" s="71"/>
      <c r="AE52" s="71"/>
      <c r="AF52" s="71"/>
      <c r="AG52" s="72"/>
      <c r="AH52" s="72"/>
      <c r="AI52" s="71"/>
      <c r="AJ52" s="75"/>
      <c r="AK52" s="73"/>
      <c r="AL52" s="74"/>
      <c r="AM52" s="74"/>
      <c r="AN52" s="85"/>
      <c r="AO52" s="66"/>
      <c r="AP52" s="66"/>
      <c r="AQ52" s="66"/>
      <c r="AR52" s="83"/>
      <c r="AS52" s="106"/>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c r="DJ52" s="112"/>
      <c r="DK52" s="112"/>
      <c r="DL52" s="112"/>
      <c r="DM52" s="112"/>
      <c r="DN52" s="112"/>
      <c r="DO52" s="112"/>
      <c r="DP52" s="112"/>
      <c r="DQ52" s="112"/>
      <c r="DR52" s="112"/>
      <c r="DS52" s="112"/>
      <c r="DT52" s="112"/>
      <c r="DU52" s="112"/>
      <c r="DV52" s="112"/>
      <c r="DW52" s="112"/>
      <c r="DX52" s="112"/>
      <c r="DY52" s="112"/>
      <c r="DZ52" s="112"/>
      <c r="EA52" s="112"/>
      <c r="EB52" s="112"/>
      <c r="EC52" s="112"/>
      <c r="ED52" s="112"/>
      <c r="EE52" s="112"/>
      <c r="EF52" s="112"/>
      <c r="EG52" s="112"/>
      <c r="EH52" s="112"/>
      <c r="EI52" s="112"/>
      <c r="EJ52" s="112"/>
      <c r="EK52" s="112"/>
      <c r="EL52" s="112"/>
      <c r="EM52" s="112"/>
      <c r="EN52" s="112"/>
      <c r="EO52" s="112"/>
      <c r="EP52" s="112"/>
      <c r="EQ52" s="112"/>
      <c r="ER52" s="112"/>
      <c r="ES52" s="112"/>
      <c r="ET52" s="112"/>
      <c r="EU52" s="112"/>
      <c r="EV52" s="112"/>
      <c r="EW52" s="112"/>
      <c r="EX52" s="112"/>
      <c r="EY52" s="112"/>
      <c r="EZ52" s="112"/>
      <c r="FA52" s="112"/>
      <c r="FB52" s="112"/>
      <c r="FC52" s="112"/>
      <c r="FD52" s="112"/>
      <c r="FE52" s="112"/>
      <c r="FF52" s="112"/>
      <c r="FG52" s="112"/>
      <c r="FH52" s="112"/>
      <c r="FI52" s="112"/>
      <c r="FJ52" s="112"/>
      <c r="FK52" s="112"/>
      <c r="FL52" s="112"/>
      <c r="FM52" s="112"/>
      <c r="FN52" s="112"/>
      <c r="FO52" s="112"/>
      <c r="FP52" s="112"/>
      <c r="FQ52" s="112"/>
      <c r="FR52" s="112"/>
      <c r="FS52" s="112"/>
      <c r="FT52" s="112"/>
      <c r="FU52" s="112"/>
      <c r="FV52" s="112"/>
      <c r="FW52" s="112"/>
      <c r="FX52" s="112"/>
      <c r="FY52" s="112"/>
      <c r="FZ52" s="112"/>
      <c r="GA52" s="112"/>
      <c r="GB52" s="112"/>
      <c r="GC52" s="112"/>
      <c r="GD52" s="112"/>
      <c r="GE52" s="112"/>
      <c r="GF52" s="112"/>
      <c r="GG52" s="112"/>
      <c r="GH52" s="112"/>
      <c r="GI52" s="112"/>
      <c r="GJ52" s="112"/>
      <c r="GK52" s="112"/>
      <c r="GL52" s="112"/>
      <c r="GM52" s="112"/>
      <c r="GN52" s="112"/>
      <c r="GO52" s="112"/>
      <c r="GP52" s="112"/>
      <c r="GQ52" s="112"/>
      <c r="GR52" s="112"/>
      <c r="GS52" s="112"/>
      <c r="GT52" s="112"/>
      <c r="GU52" s="112"/>
      <c r="GV52" s="112"/>
      <c r="GW52" s="112"/>
      <c r="GX52" s="112"/>
      <c r="GY52" s="112"/>
      <c r="GZ52" s="112"/>
      <c r="HA52" s="112"/>
      <c r="HB52" s="112"/>
      <c r="HC52" s="112"/>
      <c r="HD52" s="112"/>
      <c r="HE52" s="112"/>
      <c r="HF52" s="112"/>
      <c r="HG52" s="112"/>
      <c r="HH52" s="112"/>
    </row>
    <row r="53" spans="1:216" s="86" customFormat="1" ht="66">
      <c r="A53" s="131" t="s">
        <v>464</v>
      </c>
      <c r="B53" s="131" t="s">
        <v>465</v>
      </c>
      <c r="C53" s="131" t="s">
        <v>466</v>
      </c>
      <c r="D53" s="87" t="s">
        <v>14</v>
      </c>
      <c r="E53" s="56"/>
      <c r="F53" s="55">
        <v>0</v>
      </c>
      <c r="G53" s="55">
        <v>0.005</v>
      </c>
      <c r="H53" s="47">
        <f>13700/G53</f>
        <v>2740000</v>
      </c>
      <c r="I53" s="47" t="s">
        <v>251</v>
      </c>
      <c r="J53" s="56"/>
      <c r="K53" s="55"/>
      <c r="L53" s="55"/>
      <c r="M53" s="56"/>
      <c r="N53" s="56"/>
      <c r="O53" s="55"/>
      <c r="P53" s="55">
        <v>0.395</v>
      </c>
      <c r="Q53" s="55">
        <v>0.902</v>
      </c>
      <c r="R53" s="69">
        <f t="shared" si="0"/>
        <v>11086.474501108647</v>
      </c>
      <c r="S53" s="69">
        <f t="shared" si="4"/>
        <v>25316.45569620253</v>
      </c>
      <c r="T53" s="55"/>
      <c r="U53" s="55">
        <v>0.098</v>
      </c>
      <c r="V53" s="55">
        <v>0.575</v>
      </c>
      <c r="W53" s="56">
        <f t="shared" si="5"/>
        <v>1848.6956521739132</v>
      </c>
      <c r="X53" s="56">
        <f t="shared" si="6"/>
        <v>10846.938775510203</v>
      </c>
      <c r="Y53" s="55"/>
      <c r="Z53" s="71"/>
      <c r="AA53" s="71"/>
      <c r="AB53" s="72"/>
      <c r="AC53" s="72"/>
      <c r="AD53" s="71"/>
      <c r="AE53" s="71"/>
      <c r="AF53" s="71"/>
      <c r="AG53" s="72"/>
      <c r="AH53" s="72"/>
      <c r="AI53" s="71"/>
      <c r="AJ53" s="75"/>
      <c r="AK53" s="73"/>
      <c r="AL53" s="74"/>
      <c r="AM53" s="74"/>
      <c r="AN53" s="85"/>
      <c r="AO53" s="66" t="s">
        <v>474</v>
      </c>
      <c r="AP53" s="66" t="s">
        <v>471</v>
      </c>
      <c r="AQ53" s="66"/>
      <c r="AR53" s="83"/>
      <c r="AS53" s="106"/>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2"/>
      <c r="CV53" s="112"/>
      <c r="CW53" s="112"/>
      <c r="CX53" s="112"/>
      <c r="CY53" s="112"/>
      <c r="CZ53" s="112"/>
      <c r="DA53" s="112"/>
      <c r="DB53" s="112"/>
      <c r="DC53" s="112"/>
      <c r="DD53" s="112"/>
      <c r="DE53" s="112"/>
      <c r="DF53" s="112"/>
      <c r="DG53" s="112"/>
      <c r="DH53" s="112"/>
      <c r="DI53" s="112"/>
      <c r="DJ53" s="112"/>
      <c r="DK53" s="112"/>
      <c r="DL53" s="112"/>
      <c r="DM53" s="112"/>
      <c r="DN53" s="112"/>
      <c r="DO53" s="112"/>
      <c r="DP53" s="112"/>
      <c r="DQ53" s="112"/>
      <c r="DR53" s="112"/>
      <c r="DS53" s="112"/>
      <c r="DT53" s="112"/>
      <c r="DU53" s="112"/>
      <c r="DV53" s="112"/>
      <c r="DW53" s="112"/>
      <c r="DX53" s="112"/>
      <c r="DY53" s="112"/>
      <c r="DZ53" s="112"/>
      <c r="EA53" s="112"/>
      <c r="EB53" s="112"/>
      <c r="EC53" s="112"/>
      <c r="ED53" s="112"/>
      <c r="EE53" s="112"/>
      <c r="EF53" s="112"/>
      <c r="EG53" s="112"/>
      <c r="EH53" s="112"/>
      <c r="EI53" s="112"/>
      <c r="EJ53" s="112"/>
      <c r="EK53" s="112"/>
      <c r="EL53" s="112"/>
      <c r="EM53" s="112"/>
      <c r="EN53" s="112"/>
      <c r="EO53" s="112"/>
      <c r="EP53" s="112"/>
      <c r="EQ53" s="112"/>
      <c r="ER53" s="112"/>
      <c r="ES53" s="112"/>
      <c r="ET53" s="112"/>
      <c r="EU53" s="112"/>
      <c r="EV53" s="112"/>
      <c r="EW53" s="112"/>
      <c r="EX53" s="112"/>
      <c r="EY53" s="112"/>
      <c r="EZ53" s="112"/>
      <c r="FA53" s="112"/>
      <c r="FB53" s="112"/>
      <c r="FC53" s="112"/>
      <c r="FD53" s="112"/>
      <c r="FE53" s="112"/>
      <c r="FF53" s="112"/>
      <c r="FG53" s="112"/>
      <c r="FH53" s="112"/>
      <c r="FI53" s="112"/>
      <c r="FJ53" s="112"/>
      <c r="FK53" s="112"/>
      <c r="FL53" s="112"/>
      <c r="FM53" s="112"/>
      <c r="FN53" s="112"/>
      <c r="FO53" s="112"/>
      <c r="FP53" s="112"/>
      <c r="FQ53" s="112"/>
      <c r="FR53" s="112"/>
      <c r="FS53" s="112"/>
      <c r="FT53" s="112"/>
      <c r="FU53" s="112"/>
      <c r="FV53" s="112"/>
      <c r="FW53" s="112"/>
      <c r="FX53" s="112"/>
      <c r="FY53" s="112"/>
      <c r="FZ53" s="112"/>
      <c r="GA53" s="112"/>
      <c r="GB53" s="112"/>
      <c r="GC53" s="112"/>
      <c r="GD53" s="112"/>
      <c r="GE53" s="112"/>
      <c r="GF53" s="112"/>
      <c r="GG53" s="112"/>
      <c r="GH53" s="112"/>
      <c r="GI53" s="112"/>
      <c r="GJ53" s="112"/>
      <c r="GK53" s="112"/>
      <c r="GL53" s="112"/>
      <c r="GM53" s="112"/>
      <c r="GN53" s="112"/>
      <c r="GO53" s="112"/>
      <c r="GP53" s="112"/>
      <c r="GQ53" s="112"/>
      <c r="GR53" s="112"/>
      <c r="GS53" s="112"/>
      <c r="GT53" s="112"/>
      <c r="GU53" s="112"/>
      <c r="GV53" s="112"/>
      <c r="GW53" s="112"/>
      <c r="GX53" s="112"/>
      <c r="GY53" s="112"/>
      <c r="GZ53" s="112"/>
      <c r="HA53" s="112"/>
      <c r="HB53" s="112"/>
      <c r="HC53" s="112"/>
      <c r="HD53" s="112"/>
      <c r="HE53" s="112"/>
      <c r="HF53" s="112"/>
      <c r="HG53" s="112"/>
      <c r="HH53" s="112"/>
    </row>
    <row r="54" spans="1:216" s="86" customFormat="1" ht="66">
      <c r="A54" s="84" t="s">
        <v>467</v>
      </c>
      <c r="B54" s="84" t="s">
        <v>468</v>
      </c>
      <c r="C54" s="84" t="s">
        <v>335</v>
      </c>
      <c r="D54" s="41" t="s">
        <v>15</v>
      </c>
      <c r="E54" s="46"/>
      <c r="F54" s="45">
        <v>0</v>
      </c>
      <c r="G54" s="45">
        <v>0.002</v>
      </c>
      <c r="H54" s="47">
        <f>13700/G54</f>
        <v>6850000</v>
      </c>
      <c r="I54" s="47" t="s">
        <v>251</v>
      </c>
      <c r="J54" s="46"/>
      <c r="K54" s="45"/>
      <c r="L54" s="45"/>
      <c r="M54" s="46"/>
      <c r="N54" s="46"/>
      <c r="O54" s="45"/>
      <c r="P54" s="45">
        <v>0.498</v>
      </c>
      <c r="Q54" s="45">
        <v>0.918</v>
      </c>
      <c r="R54" s="62">
        <f t="shared" si="0"/>
        <v>10893.246187363833</v>
      </c>
      <c r="S54" s="62">
        <f t="shared" si="4"/>
        <v>20080.321285140562</v>
      </c>
      <c r="T54" s="45"/>
      <c r="U54" s="45">
        <v>0.082</v>
      </c>
      <c r="V54" s="45">
        <v>0.47</v>
      </c>
      <c r="W54" s="46">
        <f t="shared" si="5"/>
        <v>2261.7021276595747</v>
      </c>
      <c r="X54" s="46">
        <f t="shared" si="6"/>
        <v>12963.41463414634</v>
      </c>
      <c r="Y54" s="45"/>
      <c r="Z54" s="73"/>
      <c r="AA54" s="73"/>
      <c r="AB54" s="74"/>
      <c r="AC54" s="74"/>
      <c r="AD54" s="73"/>
      <c r="AE54" s="71"/>
      <c r="AF54" s="71"/>
      <c r="AG54" s="72"/>
      <c r="AH54" s="72"/>
      <c r="AI54" s="71"/>
      <c r="AJ54" s="71"/>
      <c r="AK54" s="73"/>
      <c r="AL54" s="74"/>
      <c r="AM54" s="74"/>
      <c r="AN54" s="85"/>
      <c r="AO54" s="66" t="s">
        <v>474</v>
      </c>
      <c r="AP54" s="66" t="s">
        <v>471</v>
      </c>
      <c r="AQ54" s="66"/>
      <c r="AR54" s="83"/>
      <c r="AS54" s="106"/>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c r="EO54" s="112"/>
      <c r="EP54" s="112"/>
      <c r="EQ54" s="112"/>
      <c r="ER54" s="112"/>
      <c r="ES54" s="112"/>
      <c r="ET54" s="112"/>
      <c r="EU54" s="112"/>
      <c r="EV54" s="112"/>
      <c r="EW54" s="112"/>
      <c r="EX54" s="112"/>
      <c r="EY54" s="112"/>
      <c r="EZ54" s="112"/>
      <c r="FA54" s="112"/>
      <c r="FB54" s="112"/>
      <c r="FC54" s="112"/>
      <c r="FD54" s="112"/>
      <c r="FE54" s="112"/>
      <c r="FF54" s="112"/>
      <c r="FG54" s="112"/>
      <c r="FH54" s="112"/>
      <c r="FI54" s="112"/>
      <c r="FJ54" s="112"/>
      <c r="FK54" s="112"/>
      <c r="FL54" s="112"/>
      <c r="FM54" s="112"/>
      <c r="FN54" s="112"/>
      <c r="FO54" s="112"/>
      <c r="FP54" s="112"/>
      <c r="FQ54" s="112"/>
      <c r="FR54" s="112"/>
      <c r="FS54" s="112"/>
      <c r="FT54" s="112"/>
      <c r="FU54" s="112"/>
      <c r="FV54" s="112"/>
      <c r="FW54" s="112"/>
      <c r="FX54" s="112"/>
      <c r="FY54" s="112"/>
      <c r="FZ54" s="112"/>
      <c r="GA54" s="112"/>
      <c r="GB54" s="112"/>
      <c r="GC54" s="112"/>
      <c r="GD54" s="112"/>
      <c r="GE54" s="112"/>
      <c r="GF54" s="112"/>
      <c r="GG54" s="112"/>
      <c r="GH54" s="112"/>
      <c r="GI54" s="112"/>
      <c r="GJ54" s="112"/>
      <c r="GK54" s="112"/>
      <c r="GL54" s="112"/>
      <c r="GM54" s="112"/>
      <c r="GN54" s="112"/>
      <c r="GO54" s="112"/>
      <c r="GP54" s="112"/>
      <c r="GQ54" s="112"/>
      <c r="GR54" s="112"/>
      <c r="GS54" s="112"/>
      <c r="GT54" s="112"/>
      <c r="GU54" s="112"/>
      <c r="GV54" s="112"/>
      <c r="GW54" s="112"/>
      <c r="GX54" s="112"/>
      <c r="GY54" s="112"/>
      <c r="GZ54" s="112"/>
      <c r="HA54" s="112"/>
      <c r="HB54" s="112"/>
      <c r="HC54" s="112"/>
      <c r="HD54" s="112"/>
      <c r="HE54" s="112"/>
      <c r="HF54" s="112"/>
      <c r="HG54" s="112"/>
      <c r="HH54" s="112"/>
    </row>
    <row r="55" spans="1:216" s="86" customFormat="1" ht="126" customHeight="1">
      <c r="A55" s="131" t="s">
        <v>469</v>
      </c>
      <c r="B55" s="131" t="s">
        <v>470</v>
      </c>
      <c r="C55" s="131" t="s">
        <v>336</v>
      </c>
      <c r="D55" s="87" t="s">
        <v>230</v>
      </c>
      <c r="E55" s="56"/>
      <c r="F55" s="55"/>
      <c r="G55" s="55"/>
      <c r="H55" s="56"/>
      <c r="I55" s="56"/>
      <c r="J55" s="56"/>
      <c r="K55" s="55"/>
      <c r="L55" s="55"/>
      <c r="M55" s="56"/>
      <c r="N55" s="56"/>
      <c r="O55" s="55"/>
      <c r="P55" s="55">
        <v>0.73</v>
      </c>
      <c r="Q55" s="55">
        <v>0.953</v>
      </c>
      <c r="R55" s="69">
        <f t="shared" si="0"/>
        <v>10493.179433368312</v>
      </c>
      <c r="S55" s="69">
        <f t="shared" si="4"/>
        <v>13698.630136986301</v>
      </c>
      <c r="T55" s="55"/>
      <c r="U55" s="55">
        <v>0.047</v>
      </c>
      <c r="V55" s="55">
        <v>0.27</v>
      </c>
      <c r="W55" s="47">
        <f>1063/V55</f>
        <v>3937.037037037037</v>
      </c>
      <c r="X55" s="47">
        <f>1063/U55</f>
        <v>22617.021276595744</v>
      </c>
      <c r="Y55" s="55"/>
      <c r="Z55" s="73"/>
      <c r="AA55" s="73"/>
      <c r="AB55" s="74"/>
      <c r="AC55" s="74"/>
      <c r="AD55" s="73"/>
      <c r="AE55" s="71"/>
      <c r="AF55" s="71"/>
      <c r="AG55" s="72"/>
      <c r="AH55" s="72"/>
      <c r="AI55" s="71"/>
      <c r="AJ55" s="71"/>
      <c r="AK55" s="73"/>
      <c r="AL55" s="74"/>
      <c r="AM55" s="74"/>
      <c r="AN55" s="85"/>
      <c r="AO55" s="66"/>
      <c r="AP55" s="66"/>
      <c r="AQ55" s="66"/>
      <c r="AR55" s="83"/>
      <c r="AS55" s="108"/>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c r="CG55" s="112"/>
      <c r="CH55" s="112"/>
      <c r="CI55" s="112"/>
      <c r="CJ55" s="112"/>
      <c r="CK55" s="112"/>
      <c r="CL55" s="112"/>
      <c r="CM55" s="112"/>
      <c r="CN55" s="112"/>
      <c r="CO55" s="112"/>
      <c r="CP55" s="112"/>
      <c r="CQ55" s="112"/>
      <c r="CR55" s="112"/>
      <c r="CS55" s="112"/>
      <c r="CT55" s="112"/>
      <c r="CU55" s="112"/>
      <c r="CV55" s="112"/>
      <c r="CW55" s="112"/>
      <c r="CX55" s="112"/>
      <c r="CY55" s="112"/>
      <c r="CZ55" s="112"/>
      <c r="DA55" s="112"/>
      <c r="DB55" s="112"/>
      <c r="DC55" s="112"/>
      <c r="DD55" s="112"/>
      <c r="DE55" s="112"/>
      <c r="DF55" s="112"/>
      <c r="DG55" s="112"/>
      <c r="DH55" s="112"/>
      <c r="DI55" s="112"/>
      <c r="DJ55" s="112"/>
      <c r="DK55" s="112"/>
      <c r="DL55" s="112"/>
      <c r="DM55" s="112"/>
      <c r="DN55" s="112"/>
      <c r="DO55" s="112"/>
      <c r="DP55" s="112"/>
      <c r="DQ55" s="112"/>
      <c r="DR55" s="112"/>
      <c r="DS55" s="112"/>
      <c r="DT55" s="112"/>
      <c r="DU55" s="112"/>
      <c r="DV55" s="112"/>
      <c r="DW55" s="112"/>
      <c r="DX55" s="112"/>
      <c r="DY55" s="112"/>
      <c r="DZ55" s="112"/>
      <c r="EA55" s="112"/>
      <c r="EB55" s="112"/>
      <c r="EC55" s="112"/>
      <c r="ED55" s="112"/>
      <c r="EE55" s="112"/>
      <c r="EF55" s="112"/>
      <c r="EG55" s="112"/>
      <c r="EH55" s="112"/>
      <c r="EI55" s="112"/>
      <c r="EJ55" s="112"/>
      <c r="EK55" s="112"/>
      <c r="EL55" s="112"/>
      <c r="EM55" s="112"/>
      <c r="EN55" s="112"/>
      <c r="EO55" s="112"/>
      <c r="EP55" s="112"/>
      <c r="EQ55" s="112"/>
      <c r="ER55" s="112"/>
      <c r="ES55" s="112"/>
      <c r="ET55" s="112"/>
      <c r="EU55" s="112"/>
      <c r="EV55" s="112"/>
      <c r="EW55" s="112"/>
      <c r="EX55" s="112"/>
      <c r="EY55" s="112"/>
      <c r="EZ55" s="112"/>
      <c r="FA55" s="112"/>
      <c r="FB55" s="112"/>
      <c r="FC55" s="112"/>
      <c r="FD55" s="112"/>
      <c r="FE55" s="112"/>
      <c r="FF55" s="112"/>
      <c r="FG55" s="112"/>
      <c r="FH55" s="112"/>
      <c r="FI55" s="112"/>
      <c r="FJ55" s="112"/>
      <c r="FK55" s="112"/>
      <c r="FL55" s="112"/>
      <c r="FM55" s="112"/>
      <c r="FN55" s="112"/>
      <c r="FO55" s="112"/>
      <c r="FP55" s="112"/>
      <c r="FQ55" s="112"/>
      <c r="FR55" s="112"/>
      <c r="FS55" s="112"/>
      <c r="FT55" s="112"/>
      <c r="FU55" s="112"/>
      <c r="FV55" s="112"/>
      <c r="FW55" s="112"/>
      <c r="FX55" s="112"/>
      <c r="FY55" s="112"/>
      <c r="FZ55" s="112"/>
      <c r="GA55" s="112"/>
      <c r="GB55" s="112"/>
      <c r="GC55" s="112"/>
      <c r="GD55" s="112"/>
      <c r="GE55" s="112"/>
      <c r="GF55" s="112"/>
      <c r="GG55" s="112"/>
      <c r="GH55" s="112"/>
      <c r="GI55" s="112"/>
      <c r="GJ55" s="112"/>
      <c r="GK55" s="112"/>
      <c r="GL55" s="112"/>
      <c r="GM55" s="112"/>
      <c r="GN55" s="112"/>
      <c r="GO55" s="112"/>
      <c r="GP55" s="112"/>
      <c r="GQ55" s="112"/>
      <c r="GR55" s="112"/>
      <c r="GS55" s="112"/>
      <c r="GT55" s="112"/>
      <c r="GU55" s="112"/>
      <c r="GV55" s="112"/>
      <c r="GW55" s="112"/>
      <c r="GX55" s="112"/>
      <c r="GY55" s="112"/>
      <c r="GZ55" s="112"/>
      <c r="HA55" s="112"/>
      <c r="HB55" s="112"/>
      <c r="HC55" s="112"/>
      <c r="HD55" s="112"/>
      <c r="HE55" s="112"/>
      <c r="HF55" s="112"/>
      <c r="HG55" s="112"/>
      <c r="HH55" s="112"/>
    </row>
    <row r="56" spans="1:216" s="103" customFormat="1" ht="66">
      <c r="A56" s="84" t="s">
        <v>337</v>
      </c>
      <c r="B56" s="84" t="s">
        <v>338</v>
      </c>
      <c r="C56" s="84" t="s">
        <v>339</v>
      </c>
      <c r="D56" s="41" t="s">
        <v>16</v>
      </c>
      <c r="E56" s="51"/>
      <c r="F56" s="81">
        <v>0</v>
      </c>
      <c r="G56" s="81">
        <v>0.002</v>
      </c>
      <c r="H56" s="136">
        <f>13700/G56</f>
        <v>6850000</v>
      </c>
      <c r="I56" s="136" t="s">
        <v>477</v>
      </c>
      <c r="J56" s="51"/>
      <c r="K56" s="81"/>
      <c r="L56" s="81"/>
      <c r="M56" s="51"/>
      <c r="N56" s="51"/>
      <c r="O56" s="81"/>
      <c r="P56" s="41">
        <v>0.873</v>
      </c>
      <c r="Q56" s="41">
        <v>0.972</v>
      </c>
      <c r="R56" s="46">
        <f>10000/Q56</f>
        <v>10288.0658436214</v>
      </c>
      <c r="S56" s="46">
        <f>10000/P56</f>
        <v>11454.75372279496</v>
      </c>
      <c r="T56" s="41"/>
      <c r="U56" s="41">
        <v>0.028</v>
      </c>
      <c r="V56" s="41">
        <v>0.125</v>
      </c>
      <c r="W56" s="46">
        <f>1063/V56</f>
        <v>8504</v>
      </c>
      <c r="X56" s="46">
        <f>1063/U56</f>
        <v>37964.28571428571</v>
      </c>
      <c r="Y56" s="41"/>
      <c r="Z56" s="81"/>
      <c r="AA56" s="81"/>
      <c r="AB56" s="51"/>
      <c r="AC56" s="51"/>
      <c r="AD56" s="81"/>
      <c r="AE56" s="81"/>
      <c r="AF56" s="81"/>
      <c r="AG56" s="51"/>
      <c r="AH56" s="51"/>
      <c r="AI56" s="81"/>
      <c r="AJ56" s="50"/>
      <c r="AK56" s="50"/>
      <c r="AL56" s="51"/>
      <c r="AM56" s="51"/>
      <c r="AN56" s="81"/>
      <c r="AO56" s="67"/>
      <c r="AP56" s="67"/>
      <c r="AQ56" s="67"/>
      <c r="AR56" s="83"/>
      <c r="AS56" s="83"/>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112"/>
      <c r="DF56" s="112"/>
      <c r="DG56" s="112"/>
      <c r="DH56" s="112"/>
      <c r="DI56" s="112"/>
      <c r="DJ56" s="112"/>
      <c r="DK56" s="112"/>
      <c r="DL56" s="112"/>
      <c r="DM56" s="112"/>
      <c r="DN56" s="112"/>
      <c r="DO56" s="112"/>
      <c r="DP56" s="112"/>
      <c r="DQ56" s="112"/>
      <c r="DR56" s="112"/>
      <c r="DS56" s="112"/>
      <c r="DT56" s="112"/>
      <c r="DU56" s="112"/>
      <c r="DV56" s="112"/>
      <c r="DW56" s="112"/>
      <c r="DX56" s="112"/>
      <c r="DY56" s="112"/>
      <c r="DZ56" s="112"/>
      <c r="EA56" s="112"/>
      <c r="EB56" s="112"/>
      <c r="EC56" s="112"/>
      <c r="ED56" s="112"/>
      <c r="EE56" s="112"/>
      <c r="EF56" s="112"/>
      <c r="EG56" s="112"/>
      <c r="EH56" s="112"/>
      <c r="EI56" s="112"/>
      <c r="EJ56" s="112"/>
      <c r="EK56" s="112"/>
      <c r="EL56" s="112"/>
      <c r="EM56" s="112"/>
      <c r="EN56" s="112"/>
      <c r="EO56" s="112"/>
      <c r="EP56" s="112"/>
      <c r="EQ56" s="112"/>
      <c r="ER56" s="112"/>
      <c r="ES56" s="112"/>
      <c r="ET56" s="112"/>
      <c r="EU56" s="112"/>
      <c r="EV56" s="112"/>
      <c r="EW56" s="112"/>
      <c r="EX56" s="112"/>
      <c r="EY56" s="112"/>
      <c r="EZ56" s="112"/>
      <c r="FA56" s="112"/>
      <c r="FB56" s="112"/>
      <c r="FC56" s="112"/>
      <c r="FD56" s="112"/>
      <c r="FE56" s="112"/>
      <c r="FF56" s="112"/>
      <c r="FG56" s="112"/>
      <c r="FH56" s="112"/>
      <c r="FI56" s="112"/>
      <c r="FJ56" s="112"/>
      <c r="FK56" s="112"/>
      <c r="FL56" s="112"/>
      <c r="FM56" s="112"/>
      <c r="FN56" s="112"/>
      <c r="FO56" s="112"/>
      <c r="FP56" s="112"/>
      <c r="FQ56" s="112"/>
      <c r="FR56" s="112"/>
      <c r="FS56" s="112"/>
      <c r="FT56" s="112"/>
      <c r="FU56" s="112"/>
      <c r="FV56" s="112"/>
      <c r="FW56" s="112"/>
      <c r="FX56" s="112"/>
      <c r="FY56" s="112"/>
      <c r="FZ56" s="112"/>
      <c r="GA56" s="112"/>
      <c r="GB56" s="112"/>
      <c r="GC56" s="112"/>
      <c r="GD56" s="112"/>
      <c r="GE56" s="112"/>
      <c r="GF56" s="112"/>
      <c r="GG56" s="112"/>
      <c r="GH56" s="112"/>
      <c r="GI56" s="112"/>
      <c r="GJ56" s="112"/>
      <c r="GK56" s="112"/>
      <c r="GL56" s="112"/>
      <c r="GM56" s="112"/>
      <c r="GN56" s="112"/>
      <c r="GO56" s="112"/>
      <c r="GP56" s="112"/>
      <c r="GQ56" s="112"/>
      <c r="GR56" s="112"/>
      <c r="GS56" s="112"/>
      <c r="GT56" s="112"/>
      <c r="GU56" s="112"/>
      <c r="GV56" s="112"/>
      <c r="GW56" s="112"/>
      <c r="GX56" s="112"/>
      <c r="GY56" s="112"/>
      <c r="GZ56" s="112"/>
      <c r="HA56" s="112"/>
      <c r="HB56" s="112"/>
      <c r="HC56" s="112"/>
      <c r="HD56" s="112"/>
      <c r="HE56" s="112"/>
      <c r="HF56" s="112"/>
      <c r="HG56" s="112"/>
      <c r="HH56" s="112"/>
    </row>
    <row r="57" spans="1:216" ht="66">
      <c r="A57" s="131" t="s">
        <v>340</v>
      </c>
      <c r="B57" s="131" t="s">
        <v>341</v>
      </c>
      <c r="C57" s="131" t="s">
        <v>342</v>
      </c>
      <c r="D57" s="87" t="s">
        <v>550</v>
      </c>
      <c r="K57" s="83">
        <v>0</v>
      </c>
      <c r="L57" s="83">
        <v>0.02</v>
      </c>
      <c r="M57" s="136">
        <f>129000/L57</f>
        <v>6450000</v>
      </c>
      <c r="N57" s="136" t="s">
        <v>477</v>
      </c>
      <c r="P57" s="87">
        <v>0.585</v>
      </c>
      <c r="Q57" s="87">
        <v>0.884</v>
      </c>
      <c r="R57" s="56">
        <f aca="true" t="shared" si="7" ref="R57:R106">10000/Q57</f>
        <v>11312.217194570136</v>
      </c>
      <c r="S57" s="56">
        <f aca="true" t="shared" si="8" ref="S57:S106">10000/P57</f>
        <v>17094.017094017094</v>
      </c>
      <c r="U57" s="87">
        <v>0.116</v>
      </c>
      <c r="V57" s="87">
        <v>0.395</v>
      </c>
      <c r="W57" s="56">
        <f>1063/V57</f>
        <v>2691.139240506329</v>
      </c>
      <c r="X57" s="56">
        <f>1063/U57</f>
        <v>9163.793103448275</v>
      </c>
      <c r="AR57" s="83"/>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c r="CQ57" s="112"/>
      <c r="CR57" s="112"/>
      <c r="CS57" s="112"/>
      <c r="CT57" s="112"/>
      <c r="CU57" s="112"/>
      <c r="CV57" s="112"/>
      <c r="CW57" s="112"/>
      <c r="CX57" s="112"/>
      <c r="CY57" s="112"/>
      <c r="CZ57" s="112"/>
      <c r="DA57" s="112"/>
      <c r="DB57" s="112"/>
      <c r="DC57" s="112"/>
      <c r="DD57" s="112"/>
      <c r="DE57" s="112"/>
      <c r="DF57" s="112"/>
      <c r="DG57" s="112"/>
      <c r="DH57" s="112"/>
      <c r="DI57" s="112"/>
      <c r="DJ57" s="112"/>
      <c r="DK57" s="112"/>
      <c r="DL57" s="112"/>
      <c r="DM57" s="112"/>
      <c r="DN57" s="112"/>
      <c r="DO57" s="112"/>
      <c r="DP57" s="112"/>
      <c r="DQ57" s="112"/>
      <c r="DR57" s="112"/>
      <c r="DS57" s="112"/>
      <c r="DT57" s="112"/>
      <c r="DU57" s="112"/>
      <c r="DV57" s="112"/>
      <c r="DW57" s="112"/>
      <c r="DX57" s="112"/>
      <c r="DY57" s="112"/>
      <c r="DZ57" s="112"/>
      <c r="EA57" s="112"/>
      <c r="EB57" s="112"/>
      <c r="EC57" s="112"/>
      <c r="ED57" s="112"/>
      <c r="EE57" s="112"/>
      <c r="EF57" s="112"/>
      <c r="EG57" s="112"/>
      <c r="EH57" s="112"/>
      <c r="EI57" s="112"/>
      <c r="EJ57" s="112"/>
      <c r="EK57" s="112"/>
      <c r="EL57" s="112"/>
      <c r="EM57" s="112"/>
      <c r="EN57" s="112"/>
      <c r="EO57" s="112"/>
      <c r="EP57" s="112"/>
      <c r="EQ57" s="112"/>
      <c r="ER57" s="112"/>
      <c r="ES57" s="112"/>
      <c r="ET57" s="112"/>
      <c r="EU57" s="112"/>
      <c r="EV57" s="112"/>
      <c r="EW57" s="112"/>
      <c r="EX57" s="112"/>
      <c r="EY57" s="112"/>
      <c r="EZ57" s="112"/>
      <c r="FA57" s="112"/>
      <c r="FB57" s="112"/>
      <c r="FC57" s="112"/>
      <c r="FD57" s="112"/>
      <c r="FE57" s="112"/>
      <c r="FF57" s="112"/>
      <c r="FG57" s="112"/>
      <c r="FH57" s="112"/>
      <c r="FI57" s="112"/>
      <c r="FJ57" s="112"/>
      <c r="FK57" s="112"/>
      <c r="FL57" s="112"/>
      <c r="FM57" s="112"/>
      <c r="FN57" s="112"/>
      <c r="FO57" s="112"/>
      <c r="FP57" s="112"/>
      <c r="FQ57" s="112"/>
      <c r="FR57" s="112"/>
      <c r="FS57" s="112"/>
      <c r="FT57" s="112"/>
      <c r="FU57" s="112"/>
      <c r="FV57" s="112"/>
      <c r="FW57" s="112"/>
      <c r="FX57" s="112"/>
      <c r="FY57" s="112"/>
      <c r="FZ57" s="112"/>
      <c r="GA57" s="112"/>
      <c r="GB57" s="112"/>
      <c r="GC57" s="112"/>
      <c r="GD57" s="112"/>
      <c r="GE57" s="112"/>
      <c r="GF57" s="112"/>
      <c r="GG57" s="112"/>
      <c r="GH57" s="112"/>
      <c r="GI57" s="112"/>
      <c r="GJ57" s="112"/>
      <c r="GK57" s="112"/>
      <c r="GL57" s="112"/>
      <c r="GM57" s="112"/>
      <c r="GN57" s="112"/>
      <c r="GO57" s="112"/>
      <c r="GP57" s="112"/>
      <c r="GQ57" s="112"/>
      <c r="GR57" s="112"/>
      <c r="GS57" s="112"/>
      <c r="GT57" s="112"/>
      <c r="GU57" s="112"/>
      <c r="GV57" s="112"/>
      <c r="GW57" s="112"/>
      <c r="GX57" s="112"/>
      <c r="GY57" s="112"/>
      <c r="GZ57" s="112"/>
      <c r="HA57" s="112"/>
      <c r="HB57" s="112"/>
      <c r="HC57" s="112"/>
      <c r="HD57" s="112"/>
      <c r="HE57" s="112"/>
      <c r="HF57" s="112"/>
      <c r="HG57" s="112"/>
      <c r="HH57" s="112"/>
    </row>
    <row r="58" spans="1:216" s="103" customFormat="1" ht="66">
      <c r="A58" s="133" t="s">
        <v>343</v>
      </c>
      <c r="B58" s="84" t="s">
        <v>344</v>
      </c>
      <c r="C58" s="84" t="s">
        <v>345</v>
      </c>
      <c r="D58" s="41" t="s">
        <v>551</v>
      </c>
      <c r="E58" s="51"/>
      <c r="F58" s="81"/>
      <c r="G58" s="81"/>
      <c r="H58" s="51"/>
      <c r="I58" s="51"/>
      <c r="J58" s="51"/>
      <c r="K58" s="81">
        <v>0</v>
      </c>
      <c r="L58" s="81">
        <v>0.005</v>
      </c>
      <c r="M58" s="136">
        <f>129000/L58</f>
        <v>25800000</v>
      </c>
      <c r="N58" s="136" t="s">
        <v>477</v>
      </c>
      <c r="O58" s="81"/>
      <c r="P58" s="41">
        <v>0.74</v>
      </c>
      <c r="Q58" s="41">
        <v>0.985</v>
      </c>
      <c r="R58" s="46">
        <f t="shared" si="7"/>
        <v>10152.284263959391</v>
      </c>
      <c r="S58" s="46">
        <f t="shared" si="8"/>
        <v>13513.513513513513</v>
      </c>
      <c r="T58" s="41"/>
      <c r="U58" s="41">
        <v>0.015</v>
      </c>
      <c r="V58" s="41">
        <v>0.255</v>
      </c>
      <c r="W58" s="46">
        <f>1063/V58</f>
        <v>4168.6274509803925</v>
      </c>
      <c r="X58" s="46">
        <f>1063/U58</f>
        <v>70866.66666666667</v>
      </c>
      <c r="Y58" s="41"/>
      <c r="Z58" s="81"/>
      <c r="AA58" s="81"/>
      <c r="AB58" s="51"/>
      <c r="AC58" s="51"/>
      <c r="AD58" s="81"/>
      <c r="AE58" s="81"/>
      <c r="AF58" s="81"/>
      <c r="AG58" s="51"/>
      <c r="AH58" s="51"/>
      <c r="AI58" s="81"/>
      <c r="AJ58" s="50"/>
      <c r="AK58" s="50"/>
      <c r="AL58" s="51"/>
      <c r="AM58" s="51"/>
      <c r="AN58" s="81"/>
      <c r="AO58" s="67"/>
      <c r="AP58" s="67"/>
      <c r="AQ58" s="67"/>
      <c r="AR58" s="83"/>
      <c r="AS58" s="83"/>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2"/>
      <c r="CT58" s="112"/>
      <c r="CU58" s="112"/>
      <c r="CV58" s="112"/>
      <c r="CW58" s="112"/>
      <c r="CX58" s="112"/>
      <c r="CY58" s="112"/>
      <c r="CZ58" s="112"/>
      <c r="DA58" s="112"/>
      <c r="DB58" s="112"/>
      <c r="DC58" s="112"/>
      <c r="DD58" s="112"/>
      <c r="DE58" s="112"/>
      <c r="DF58" s="112"/>
      <c r="DG58" s="112"/>
      <c r="DH58" s="112"/>
      <c r="DI58" s="112"/>
      <c r="DJ58" s="112"/>
      <c r="DK58" s="112"/>
      <c r="DL58" s="112"/>
      <c r="DM58" s="112"/>
      <c r="DN58" s="112"/>
      <c r="DO58" s="112"/>
      <c r="DP58" s="112"/>
      <c r="DQ58" s="112"/>
      <c r="DR58" s="112"/>
      <c r="DS58" s="112"/>
      <c r="DT58" s="112"/>
      <c r="DU58" s="112"/>
      <c r="DV58" s="112"/>
      <c r="DW58" s="112"/>
      <c r="DX58" s="112"/>
      <c r="DY58" s="112"/>
      <c r="DZ58" s="112"/>
      <c r="EA58" s="112"/>
      <c r="EB58" s="112"/>
      <c r="EC58" s="112"/>
      <c r="ED58" s="112"/>
      <c r="EE58" s="112"/>
      <c r="EF58" s="112"/>
      <c r="EG58" s="112"/>
      <c r="EH58" s="112"/>
      <c r="EI58" s="112"/>
      <c r="EJ58" s="112"/>
      <c r="EK58" s="112"/>
      <c r="EL58" s="112"/>
      <c r="EM58" s="112"/>
      <c r="EN58" s="112"/>
      <c r="EO58" s="112"/>
      <c r="EP58" s="112"/>
      <c r="EQ58" s="112"/>
      <c r="ER58" s="112"/>
      <c r="ES58" s="112"/>
      <c r="ET58" s="112"/>
      <c r="EU58" s="112"/>
      <c r="EV58" s="112"/>
      <c r="EW58" s="112"/>
      <c r="EX58" s="112"/>
      <c r="EY58" s="112"/>
      <c r="EZ58" s="112"/>
      <c r="FA58" s="112"/>
      <c r="FB58" s="112"/>
      <c r="FC58" s="112"/>
      <c r="FD58" s="112"/>
      <c r="FE58" s="112"/>
      <c r="FF58" s="112"/>
      <c r="FG58" s="112"/>
      <c r="FH58" s="112"/>
      <c r="FI58" s="112"/>
      <c r="FJ58" s="112"/>
      <c r="FK58" s="112"/>
      <c r="FL58" s="112"/>
      <c r="FM58" s="112"/>
      <c r="FN58" s="112"/>
      <c r="FO58" s="112"/>
      <c r="FP58" s="112"/>
      <c r="FQ58" s="112"/>
      <c r="FR58" s="112"/>
      <c r="FS58" s="112"/>
      <c r="FT58" s="112"/>
      <c r="FU58" s="112"/>
      <c r="FV58" s="112"/>
      <c r="FW58" s="112"/>
      <c r="FX58" s="112"/>
      <c r="FY58" s="112"/>
      <c r="FZ58" s="112"/>
      <c r="GA58" s="112"/>
      <c r="GB58" s="112"/>
      <c r="GC58" s="112"/>
      <c r="GD58" s="112"/>
      <c r="GE58" s="112"/>
      <c r="GF58" s="112"/>
      <c r="GG58" s="112"/>
      <c r="GH58" s="112"/>
      <c r="GI58" s="112"/>
      <c r="GJ58" s="112"/>
      <c r="GK58" s="112"/>
      <c r="GL58" s="112"/>
      <c r="GM58" s="112"/>
      <c r="GN58" s="112"/>
      <c r="GO58" s="112"/>
      <c r="GP58" s="112"/>
      <c r="GQ58" s="112"/>
      <c r="GR58" s="112"/>
      <c r="GS58" s="112"/>
      <c r="GT58" s="112"/>
      <c r="GU58" s="112"/>
      <c r="GV58" s="112"/>
      <c r="GW58" s="112"/>
      <c r="GX58" s="112"/>
      <c r="GY58" s="112"/>
      <c r="GZ58" s="112"/>
      <c r="HA58" s="112"/>
      <c r="HB58" s="112"/>
      <c r="HC58" s="112"/>
      <c r="HD58" s="112"/>
      <c r="HE58" s="112"/>
      <c r="HF58" s="112"/>
      <c r="HG58" s="112"/>
      <c r="HH58" s="112"/>
    </row>
    <row r="59" spans="1:216" ht="52.5">
      <c r="A59" s="131" t="s">
        <v>346</v>
      </c>
      <c r="B59" s="131" t="s">
        <v>347</v>
      </c>
      <c r="C59" s="131" t="s">
        <v>348</v>
      </c>
      <c r="D59" s="87" t="s">
        <v>552</v>
      </c>
      <c r="P59" s="87">
        <v>0.93</v>
      </c>
      <c r="Q59" s="87">
        <v>1</v>
      </c>
      <c r="R59" s="47">
        <f t="shared" si="7"/>
        <v>10000</v>
      </c>
      <c r="S59" s="47">
        <f t="shared" si="8"/>
        <v>10752.68817204301</v>
      </c>
      <c r="AO59" s="67" t="s">
        <v>553</v>
      </c>
      <c r="AP59" s="67" t="s">
        <v>474</v>
      </c>
      <c r="AR59" s="83"/>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2"/>
      <c r="CH59" s="112"/>
      <c r="CI59" s="112"/>
      <c r="CJ59" s="112"/>
      <c r="CK59" s="112"/>
      <c r="CL59" s="112"/>
      <c r="CM59" s="112"/>
      <c r="CN59" s="112"/>
      <c r="CO59" s="112"/>
      <c r="CP59" s="112"/>
      <c r="CQ59" s="112"/>
      <c r="CR59" s="112"/>
      <c r="CS59" s="112"/>
      <c r="CT59" s="112"/>
      <c r="CU59" s="112"/>
      <c r="CV59" s="112"/>
      <c r="CW59" s="112"/>
      <c r="CX59" s="112"/>
      <c r="CY59" s="112"/>
      <c r="CZ59" s="112"/>
      <c r="DA59" s="112"/>
      <c r="DB59" s="112"/>
      <c r="DC59" s="112"/>
      <c r="DD59" s="112"/>
      <c r="DE59" s="112"/>
      <c r="DF59" s="112"/>
      <c r="DG59" s="112"/>
      <c r="DH59" s="112"/>
      <c r="DI59" s="112"/>
      <c r="DJ59" s="112"/>
      <c r="DK59" s="112"/>
      <c r="DL59" s="112"/>
      <c r="DM59" s="112"/>
      <c r="DN59" s="112"/>
      <c r="DO59" s="112"/>
      <c r="DP59" s="112"/>
      <c r="DQ59" s="112"/>
      <c r="DR59" s="112"/>
      <c r="DS59" s="112"/>
      <c r="DT59" s="112"/>
      <c r="DU59" s="112"/>
      <c r="DV59" s="112"/>
      <c r="DW59" s="112"/>
      <c r="DX59" s="112"/>
      <c r="DY59" s="112"/>
      <c r="DZ59" s="112"/>
      <c r="EA59" s="112"/>
      <c r="EB59" s="112"/>
      <c r="EC59" s="112"/>
      <c r="ED59" s="112"/>
      <c r="EE59" s="112"/>
      <c r="EF59" s="112"/>
      <c r="EG59" s="112"/>
      <c r="EH59" s="112"/>
      <c r="EI59" s="112"/>
      <c r="EJ59" s="112"/>
      <c r="EK59" s="112"/>
      <c r="EL59" s="112"/>
      <c r="EM59" s="112"/>
      <c r="EN59" s="112"/>
      <c r="EO59" s="112"/>
      <c r="EP59" s="112"/>
      <c r="EQ59" s="112"/>
      <c r="ER59" s="112"/>
      <c r="ES59" s="112"/>
      <c r="ET59" s="112"/>
      <c r="EU59" s="112"/>
      <c r="EV59" s="112"/>
      <c r="EW59" s="112"/>
      <c r="EX59" s="112"/>
      <c r="EY59" s="112"/>
      <c r="EZ59" s="112"/>
      <c r="FA59" s="112"/>
      <c r="FB59" s="112"/>
      <c r="FC59" s="112"/>
      <c r="FD59" s="112"/>
      <c r="FE59" s="112"/>
      <c r="FF59" s="112"/>
      <c r="FG59" s="112"/>
      <c r="FH59" s="112"/>
      <c r="FI59" s="112"/>
      <c r="FJ59" s="112"/>
      <c r="FK59" s="112"/>
      <c r="FL59" s="112"/>
      <c r="FM59" s="112"/>
      <c r="FN59" s="112"/>
      <c r="FO59" s="112"/>
      <c r="FP59" s="112"/>
      <c r="FQ59" s="112"/>
      <c r="FR59" s="112"/>
      <c r="FS59" s="112"/>
      <c r="FT59" s="112"/>
      <c r="FU59" s="112"/>
      <c r="FV59" s="112"/>
      <c r="FW59" s="112"/>
      <c r="FX59" s="112"/>
      <c r="FY59" s="112"/>
      <c r="FZ59" s="112"/>
      <c r="GA59" s="112"/>
      <c r="GB59" s="112"/>
      <c r="GC59" s="112"/>
      <c r="GD59" s="112"/>
      <c r="GE59" s="112"/>
      <c r="GF59" s="112"/>
      <c r="GG59" s="112"/>
      <c r="GH59" s="112"/>
      <c r="GI59" s="112"/>
      <c r="GJ59" s="112"/>
      <c r="GK59" s="112"/>
      <c r="GL59" s="112"/>
      <c r="GM59" s="112"/>
      <c r="GN59" s="112"/>
      <c r="GO59" s="112"/>
      <c r="GP59" s="112"/>
      <c r="GQ59" s="112"/>
      <c r="GR59" s="112"/>
      <c r="GS59" s="112"/>
      <c r="GT59" s="112"/>
      <c r="GU59" s="112"/>
      <c r="GV59" s="112"/>
      <c r="GW59" s="112"/>
      <c r="GX59" s="112"/>
      <c r="GY59" s="112"/>
      <c r="GZ59" s="112"/>
      <c r="HA59" s="112"/>
      <c r="HB59" s="112"/>
      <c r="HC59" s="112"/>
      <c r="HD59" s="112"/>
      <c r="HE59" s="112"/>
      <c r="HF59" s="112"/>
      <c r="HG59" s="112"/>
      <c r="HH59" s="112"/>
    </row>
    <row r="60" spans="1:216" s="103" customFormat="1" ht="66">
      <c r="A60" s="84" t="s">
        <v>349</v>
      </c>
      <c r="B60" s="84" t="s">
        <v>350</v>
      </c>
      <c r="C60" s="84" t="s">
        <v>351</v>
      </c>
      <c r="D60" s="41" t="s">
        <v>554</v>
      </c>
      <c r="E60" s="51"/>
      <c r="F60" s="81"/>
      <c r="G60" s="81"/>
      <c r="H60" s="51"/>
      <c r="I60" s="51"/>
      <c r="J60" s="51"/>
      <c r="K60" s="81">
        <v>0</v>
      </c>
      <c r="L60" s="81">
        <v>0.01</v>
      </c>
      <c r="M60" s="136">
        <f>129000/L60</f>
        <v>12900000</v>
      </c>
      <c r="N60" s="136" t="s">
        <v>477</v>
      </c>
      <c r="O60" s="81"/>
      <c r="P60" s="41">
        <v>0.94</v>
      </c>
      <c r="Q60" s="41">
        <v>1</v>
      </c>
      <c r="R60" s="46">
        <f t="shared" si="7"/>
        <v>10000</v>
      </c>
      <c r="S60" s="46">
        <f t="shared" si="8"/>
        <v>10638.297872340427</v>
      </c>
      <c r="T60" s="41"/>
      <c r="U60" s="41">
        <v>0</v>
      </c>
      <c r="V60" s="41">
        <v>0.05</v>
      </c>
      <c r="W60" s="46">
        <f>1063/V60</f>
        <v>21260</v>
      </c>
      <c r="X60" s="46" t="s">
        <v>477</v>
      </c>
      <c r="Y60" s="41"/>
      <c r="Z60" s="81"/>
      <c r="AA60" s="81"/>
      <c r="AB60" s="51"/>
      <c r="AC60" s="51"/>
      <c r="AD60" s="81"/>
      <c r="AE60" s="81"/>
      <c r="AF60" s="81"/>
      <c r="AG60" s="51"/>
      <c r="AH60" s="51"/>
      <c r="AI60" s="81"/>
      <c r="AJ60" s="50"/>
      <c r="AK60" s="50"/>
      <c r="AL60" s="51"/>
      <c r="AM60" s="51"/>
      <c r="AN60" s="81"/>
      <c r="AO60" s="67"/>
      <c r="AP60" s="67"/>
      <c r="AQ60" s="67"/>
      <c r="AR60" s="83"/>
      <c r="AS60" s="83"/>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row>
    <row r="61" spans="1:216" ht="66">
      <c r="A61" s="131" t="s">
        <v>352</v>
      </c>
      <c r="B61" s="131" t="s">
        <v>353</v>
      </c>
      <c r="C61" s="131" t="s">
        <v>354</v>
      </c>
      <c r="D61" s="87" t="s">
        <v>555</v>
      </c>
      <c r="P61" s="87">
        <v>0.95</v>
      </c>
      <c r="Q61" s="87">
        <v>1</v>
      </c>
      <c r="R61" s="47">
        <f t="shared" si="7"/>
        <v>10000</v>
      </c>
      <c r="S61" s="47">
        <f t="shared" si="8"/>
        <v>10526.315789473685</v>
      </c>
      <c r="AO61" s="67" t="s">
        <v>553</v>
      </c>
      <c r="AR61" s="83"/>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c r="CG61" s="112"/>
      <c r="CH61" s="112"/>
      <c r="CI61" s="112"/>
      <c r="CJ61" s="112"/>
      <c r="CK61" s="112"/>
      <c r="CL61" s="112"/>
      <c r="CM61" s="112"/>
      <c r="CN61" s="112"/>
      <c r="CO61" s="112"/>
      <c r="CP61" s="112"/>
      <c r="CQ61" s="112"/>
      <c r="CR61" s="112"/>
      <c r="CS61" s="112"/>
      <c r="CT61" s="112"/>
      <c r="CU61" s="112"/>
      <c r="CV61" s="112"/>
      <c r="CW61" s="112"/>
      <c r="CX61" s="112"/>
      <c r="CY61" s="112"/>
      <c r="CZ61" s="112"/>
      <c r="DA61" s="112"/>
      <c r="DB61" s="112"/>
      <c r="DC61" s="112"/>
      <c r="DD61" s="112"/>
      <c r="DE61" s="112"/>
      <c r="DF61" s="112"/>
      <c r="DG61" s="112"/>
      <c r="DH61" s="112"/>
      <c r="DI61" s="112"/>
      <c r="DJ61" s="112"/>
      <c r="DK61" s="112"/>
      <c r="DL61" s="112"/>
      <c r="DM61" s="112"/>
      <c r="DN61" s="112"/>
      <c r="DO61" s="112"/>
      <c r="DP61" s="112"/>
      <c r="DQ61" s="112"/>
      <c r="DR61" s="112"/>
      <c r="DS61" s="112"/>
      <c r="DT61" s="112"/>
      <c r="DU61" s="112"/>
      <c r="DV61" s="112"/>
      <c r="DW61" s="112"/>
      <c r="DX61" s="112"/>
      <c r="DY61" s="112"/>
      <c r="DZ61" s="112"/>
      <c r="EA61" s="112"/>
      <c r="EB61" s="112"/>
      <c r="EC61" s="112"/>
      <c r="ED61" s="112"/>
      <c r="EE61" s="112"/>
      <c r="EF61" s="112"/>
      <c r="EG61" s="112"/>
      <c r="EH61" s="112"/>
      <c r="EI61" s="112"/>
      <c r="EJ61" s="112"/>
      <c r="EK61" s="112"/>
      <c r="EL61" s="112"/>
      <c r="EM61" s="112"/>
      <c r="EN61" s="112"/>
      <c r="EO61" s="112"/>
      <c r="EP61" s="112"/>
      <c r="EQ61" s="112"/>
      <c r="ER61" s="112"/>
      <c r="ES61" s="112"/>
      <c r="ET61" s="112"/>
      <c r="EU61" s="112"/>
      <c r="EV61" s="112"/>
      <c r="EW61" s="112"/>
      <c r="EX61" s="112"/>
      <c r="EY61" s="112"/>
      <c r="EZ61" s="112"/>
      <c r="FA61" s="112"/>
      <c r="FB61" s="112"/>
      <c r="FC61" s="112"/>
      <c r="FD61" s="112"/>
      <c r="FE61" s="112"/>
      <c r="FF61" s="112"/>
      <c r="FG61" s="112"/>
      <c r="FH61" s="112"/>
      <c r="FI61" s="112"/>
      <c r="FJ61" s="112"/>
      <c r="FK61" s="112"/>
      <c r="FL61" s="112"/>
      <c r="FM61" s="112"/>
      <c r="FN61" s="112"/>
      <c r="FO61" s="112"/>
      <c r="FP61" s="112"/>
      <c r="FQ61" s="112"/>
      <c r="FR61" s="112"/>
      <c r="FS61" s="112"/>
      <c r="FT61" s="112"/>
      <c r="FU61" s="112"/>
      <c r="FV61" s="112"/>
      <c r="FW61" s="112"/>
      <c r="FX61" s="112"/>
      <c r="FY61" s="112"/>
      <c r="FZ61" s="112"/>
      <c r="GA61" s="112"/>
      <c r="GB61" s="112"/>
      <c r="GC61" s="112"/>
      <c r="GD61" s="112"/>
      <c r="GE61" s="112"/>
      <c r="GF61" s="112"/>
      <c r="GG61" s="112"/>
      <c r="GH61" s="112"/>
      <c r="GI61" s="112"/>
      <c r="GJ61" s="112"/>
      <c r="GK61" s="112"/>
      <c r="GL61" s="112"/>
      <c r="GM61" s="112"/>
      <c r="GN61" s="112"/>
      <c r="GO61" s="112"/>
      <c r="GP61" s="112"/>
      <c r="GQ61" s="112"/>
      <c r="GR61" s="112"/>
      <c r="GS61" s="112"/>
      <c r="GT61" s="112"/>
      <c r="GU61" s="112"/>
      <c r="GV61" s="112"/>
      <c r="GW61" s="112"/>
      <c r="GX61" s="112"/>
      <c r="GY61" s="112"/>
      <c r="GZ61" s="112"/>
      <c r="HA61" s="112"/>
      <c r="HB61" s="112"/>
      <c r="HC61" s="112"/>
      <c r="HD61" s="112"/>
      <c r="HE61" s="112"/>
      <c r="HF61" s="112"/>
      <c r="HG61" s="112"/>
      <c r="HH61" s="112"/>
    </row>
    <row r="62" spans="1:216" s="103" customFormat="1" ht="66">
      <c r="A62" s="84" t="s">
        <v>355</v>
      </c>
      <c r="B62" s="84" t="s">
        <v>356</v>
      </c>
      <c r="C62" s="84" t="s">
        <v>357</v>
      </c>
      <c r="D62" s="41" t="s">
        <v>552</v>
      </c>
      <c r="E62" s="51"/>
      <c r="F62" s="81"/>
      <c r="G62" s="81"/>
      <c r="H62" s="51"/>
      <c r="I62" s="51"/>
      <c r="J62" s="51"/>
      <c r="K62" s="81"/>
      <c r="L62" s="81"/>
      <c r="M62" s="51"/>
      <c r="N62" s="51"/>
      <c r="O62" s="81"/>
      <c r="P62" s="41">
        <v>0.93</v>
      </c>
      <c r="Q62" s="41">
        <v>1</v>
      </c>
      <c r="R62" s="47">
        <f t="shared" si="7"/>
        <v>10000</v>
      </c>
      <c r="S62" s="47">
        <f t="shared" si="8"/>
        <v>10752.68817204301</v>
      </c>
      <c r="T62" s="41"/>
      <c r="U62" s="41"/>
      <c r="V62" s="41"/>
      <c r="W62" s="46"/>
      <c r="X62" s="46"/>
      <c r="Y62" s="41"/>
      <c r="Z62" s="81"/>
      <c r="AA62" s="81"/>
      <c r="AB62" s="51"/>
      <c r="AC62" s="51"/>
      <c r="AD62" s="81"/>
      <c r="AE62" s="81"/>
      <c r="AF62" s="81"/>
      <c r="AG62" s="51"/>
      <c r="AH62" s="51"/>
      <c r="AI62" s="81"/>
      <c r="AJ62" s="50"/>
      <c r="AK62" s="50"/>
      <c r="AL62" s="51"/>
      <c r="AM62" s="51"/>
      <c r="AN62" s="81"/>
      <c r="AO62" s="67" t="s">
        <v>553</v>
      </c>
      <c r="AP62" s="67" t="s">
        <v>474</v>
      </c>
      <c r="AQ62" s="67"/>
      <c r="AR62" s="83"/>
      <c r="AS62" s="83"/>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c r="DE62" s="112"/>
      <c r="DF62" s="112"/>
      <c r="DG62" s="112"/>
      <c r="DH62" s="112"/>
      <c r="DI62" s="112"/>
      <c r="DJ62" s="112"/>
      <c r="DK62" s="112"/>
      <c r="DL62" s="112"/>
      <c r="DM62" s="112"/>
      <c r="DN62" s="112"/>
      <c r="DO62" s="112"/>
      <c r="DP62" s="112"/>
      <c r="DQ62" s="112"/>
      <c r="DR62" s="112"/>
      <c r="DS62" s="112"/>
      <c r="DT62" s="112"/>
      <c r="DU62" s="112"/>
      <c r="DV62" s="112"/>
      <c r="DW62" s="112"/>
      <c r="DX62" s="112"/>
      <c r="DY62" s="112"/>
      <c r="DZ62" s="112"/>
      <c r="EA62" s="112"/>
      <c r="EB62" s="112"/>
      <c r="EC62" s="112"/>
      <c r="ED62" s="112"/>
      <c r="EE62" s="112"/>
      <c r="EF62" s="112"/>
      <c r="EG62" s="112"/>
      <c r="EH62" s="112"/>
      <c r="EI62" s="112"/>
      <c r="EJ62" s="112"/>
      <c r="EK62" s="112"/>
      <c r="EL62" s="112"/>
      <c r="EM62" s="112"/>
      <c r="EN62" s="112"/>
      <c r="EO62" s="112"/>
      <c r="EP62" s="112"/>
      <c r="EQ62" s="112"/>
      <c r="ER62" s="112"/>
      <c r="ES62" s="112"/>
      <c r="ET62" s="112"/>
      <c r="EU62" s="112"/>
      <c r="EV62" s="112"/>
      <c r="EW62" s="112"/>
      <c r="EX62" s="112"/>
      <c r="EY62" s="112"/>
      <c r="EZ62" s="112"/>
      <c r="FA62" s="112"/>
      <c r="FB62" s="112"/>
      <c r="FC62" s="112"/>
      <c r="FD62" s="112"/>
      <c r="FE62" s="112"/>
      <c r="FF62" s="112"/>
      <c r="FG62" s="112"/>
      <c r="FH62" s="112"/>
      <c r="FI62" s="112"/>
      <c r="FJ62" s="112"/>
      <c r="FK62" s="112"/>
      <c r="FL62" s="112"/>
      <c r="FM62" s="112"/>
      <c r="FN62" s="112"/>
      <c r="FO62" s="112"/>
      <c r="FP62" s="112"/>
      <c r="FQ62" s="112"/>
      <c r="FR62" s="112"/>
      <c r="FS62" s="112"/>
      <c r="FT62" s="112"/>
      <c r="FU62" s="112"/>
      <c r="FV62" s="112"/>
      <c r="FW62" s="112"/>
      <c r="FX62" s="112"/>
      <c r="FY62" s="112"/>
      <c r="FZ62" s="112"/>
      <c r="GA62" s="112"/>
      <c r="GB62" s="112"/>
      <c r="GC62" s="112"/>
      <c r="GD62" s="112"/>
      <c r="GE62" s="112"/>
      <c r="GF62" s="112"/>
      <c r="GG62" s="112"/>
      <c r="GH62" s="112"/>
      <c r="GI62" s="112"/>
      <c r="GJ62" s="112"/>
      <c r="GK62" s="112"/>
      <c r="GL62" s="112"/>
      <c r="GM62" s="112"/>
      <c r="GN62" s="112"/>
      <c r="GO62" s="112"/>
      <c r="GP62" s="112"/>
      <c r="GQ62" s="112"/>
      <c r="GR62" s="112"/>
      <c r="GS62" s="112"/>
      <c r="GT62" s="112"/>
      <c r="GU62" s="112"/>
      <c r="GV62" s="112"/>
      <c r="GW62" s="112"/>
      <c r="GX62" s="112"/>
      <c r="GY62" s="112"/>
      <c r="GZ62" s="112"/>
      <c r="HA62" s="112"/>
      <c r="HB62" s="112"/>
      <c r="HC62" s="112"/>
      <c r="HD62" s="112"/>
      <c r="HE62" s="112"/>
      <c r="HF62" s="112"/>
      <c r="HG62" s="112"/>
      <c r="HH62" s="112"/>
    </row>
    <row r="63" spans="1:216" ht="66">
      <c r="A63" s="65" t="s">
        <v>358</v>
      </c>
      <c r="B63" s="65" t="s">
        <v>359</v>
      </c>
      <c r="C63" s="76" t="s">
        <v>360</v>
      </c>
      <c r="D63" s="40" t="s">
        <v>300</v>
      </c>
      <c r="K63" s="83">
        <v>0</v>
      </c>
      <c r="L63" s="83">
        <v>0.02</v>
      </c>
      <c r="M63" s="136">
        <f>129000/L63</f>
        <v>6450000</v>
      </c>
      <c r="N63" s="58" t="s">
        <v>477</v>
      </c>
      <c r="P63" s="87">
        <v>0.86</v>
      </c>
      <c r="Q63" s="87">
        <v>0.99</v>
      </c>
      <c r="R63" s="56">
        <f t="shared" si="7"/>
        <v>10101.0101010101</v>
      </c>
      <c r="S63" s="56">
        <f t="shared" si="8"/>
        <v>11627.906976744187</v>
      </c>
      <c r="U63" s="87">
        <v>0.01</v>
      </c>
      <c r="V63" s="87">
        <v>0.05</v>
      </c>
      <c r="W63" s="56">
        <f>1063/V63</f>
        <v>21260</v>
      </c>
      <c r="X63" s="56">
        <f>1063/U63</f>
        <v>106300</v>
      </c>
      <c r="AO63" s="67" t="s">
        <v>553</v>
      </c>
      <c r="AP63" s="67" t="s">
        <v>474</v>
      </c>
      <c r="AR63" s="83"/>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row>
    <row r="64" spans="1:216" s="103" customFormat="1" ht="66">
      <c r="A64" s="101" t="s">
        <v>361</v>
      </c>
      <c r="B64" s="101" t="s">
        <v>362</v>
      </c>
      <c r="C64" s="101" t="s">
        <v>363</v>
      </c>
      <c r="D64" s="41" t="s">
        <v>556</v>
      </c>
      <c r="E64" s="51"/>
      <c r="F64" s="81"/>
      <c r="G64" s="81"/>
      <c r="H64" s="51"/>
      <c r="I64" s="51"/>
      <c r="J64" s="51"/>
      <c r="K64" s="81">
        <v>0</v>
      </c>
      <c r="L64" s="81">
        <v>0.005</v>
      </c>
      <c r="M64" s="136">
        <f>129000/L64</f>
        <v>25800000</v>
      </c>
      <c r="N64" s="51" t="s">
        <v>477</v>
      </c>
      <c r="O64" s="81"/>
      <c r="P64" s="41">
        <v>0.945</v>
      </c>
      <c r="Q64" s="41">
        <v>1</v>
      </c>
      <c r="R64" s="46">
        <f t="shared" si="7"/>
        <v>10000</v>
      </c>
      <c r="S64" s="46">
        <f t="shared" si="8"/>
        <v>10582.010582010582</v>
      </c>
      <c r="T64" s="41"/>
      <c r="U64" s="41"/>
      <c r="V64" s="41"/>
      <c r="W64" s="46"/>
      <c r="X64" s="46"/>
      <c r="Y64" s="41"/>
      <c r="Z64" s="81"/>
      <c r="AA64" s="81"/>
      <c r="AB64" s="51"/>
      <c r="AC64" s="51"/>
      <c r="AD64" s="81"/>
      <c r="AE64" s="81"/>
      <c r="AF64" s="81"/>
      <c r="AG64" s="51"/>
      <c r="AH64" s="51"/>
      <c r="AI64" s="81"/>
      <c r="AJ64" s="50"/>
      <c r="AK64" s="50"/>
      <c r="AL64" s="51"/>
      <c r="AM64" s="51"/>
      <c r="AN64" s="81"/>
      <c r="AO64" s="67" t="s">
        <v>557</v>
      </c>
      <c r="AP64" s="67"/>
      <c r="AQ64" s="67"/>
      <c r="AR64" s="83"/>
      <c r="AS64" s="83"/>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c r="CD64" s="112"/>
      <c r="CE64" s="112"/>
      <c r="CF64" s="112"/>
      <c r="CG64" s="112"/>
      <c r="CH64" s="112"/>
      <c r="CI64" s="112"/>
      <c r="CJ64" s="112"/>
      <c r="CK64" s="112"/>
      <c r="CL64" s="112"/>
      <c r="CM64" s="112"/>
      <c r="CN64" s="112"/>
      <c r="CO64" s="112"/>
      <c r="CP64" s="112"/>
      <c r="CQ64" s="112"/>
      <c r="CR64" s="112"/>
      <c r="CS64" s="112"/>
      <c r="CT64" s="112"/>
      <c r="CU64" s="112"/>
      <c r="CV64" s="112"/>
      <c r="CW64" s="112"/>
      <c r="CX64" s="112"/>
      <c r="CY64" s="112"/>
      <c r="CZ64" s="112"/>
      <c r="DA64" s="112"/>
      <c r="DB64" s="112"/>
      <c r="DC64" s="112"/>
      <c r="DD64" s="112"/>
      <c r="DE64" s="112"/>
      <c r="DF64" s="112"/>
      <c r="DG64" s="112"/>
      <c r="DH64" s="112"/>
      <c r="DI64" s="112"/>
      <c r="DJ64" s="112"/>
      <c r="DK64" s="112"/>
      <c r="DL64" s="112"/>
      <c r="DM64" s="112"/>
      <c r="DN64" s="112"/>
      <c r="DO64" s="112"/>
      <c r="DP64" s="112"/>
      <c r="DQ64" s="112"/>
      <c r="DR64" s="112"/>
      <c r="DS64" s="112"/>
      <c r="DT64" s="112"/>
      <c r="DU64" s="112"/>
      <c r="DV64" s="112"/>
      <c r="DW64" s="112"/>
      <c r="DX64" s="112"/>
      <c r="DY64" s="112"/>
      <c r="DZ64" s="112"/>
      <c r="EA64" s="112"/>
      <c r="EB64" s="112"/>
      <c r="EC64" s="112"/>
      <c r="ED64" s="112"/>
      <c r="EE64" s="112"/>
      <c r="EF64" s="112"/>
      <c r="EG64" s="112"/>
      <c r="EH64" s="112"/>
      <c r="EI64" s="112"/>
      <c r="EJ64" s="112"/>
      <c r="EK64" s="112"/>
      <c r="EL64" s="112"/>
      <c r="EM64" s="112"/>
      <c r="EN64" s="112"/>
      <c r="EO64" s="112"/>
      <c r="EP64" s="112"/>
      <c r="EQ64" s="112"/>
      <c r="ER64" s="112"/>
      <c r="ES64" s="112"/>
      <c r="ET64" s="112"/>
      <c r="EU64" s="112"/>
      <c r="EV64" s="112"/>
      <c r="EW64" s="112"/>
      <c r="EX64" s="112"/>
      <c r="EY64" s="112"/>
      <c r="EZ64" s="112"/>
      <c r="FA64" s="112"/>
      <c r="FB64" s="112"/>
      <c r="FC64" s="112"/>
      <c r="FD64" s="112"/>
      <c r="FE64" s="112"/>
      <c r="FF64" s="112"/>
      <c r="FG64" s="112"/>
      <c r="FH64" s="112"/>
      <c r="FI64" s="112"/>
      <c r="FJ64" s="112"/>
      <c r="FK64" s="112"/>
      <c r="FL64" s="112"/>
      <c r="FM64" s="112"/>
      <c r="FN64" s="112"/>
      <c r="FO64" s="112"/>
      <c r="FP64" s="112"/>
      <c r="FQ64" s="112"/>
      <c r="FR64" s="112"/>
      <c r="FS64" s="112"/>
      <c r="FT64" s="112"/>
      <c r="FU64" s="112"/>
      <c r="FV64" s="112"/>
      <c r="FW64" s="112"/>
      <c r="FX64" s="112"/>
      <c r="FY64" s="112"/>
      <c r="FZ64" s="112"/>
      <c r="GA64" s="112"/>
      <c r="GB64" s="112"/>
      <c r="GC64" s="112"/>
      <c r="GD64" s="112"/>
      <c r="GE64" s="112"/>
      <c r="GF64" s="112"/>
      <c r="GG64" s="112"/>
      <c r="GH64" s="112"/>
      <c r="GI64" s="112"/>
      <c r="GJ64" s="112"/>
      <c r="GK64" s="112"/>
      <c r="GL64" s="112"/>
      <c r="GM64" s="112"/>
      <c r="GN64" s="112"/>
      <c r="GO64" s="112"/>
      <c r="GP64" s="112"/>
      <c r="GQ64" s="112"/>
      <c r="GR64" s="112"/>
      <c r="GS64" s="112"/>
      <c r="GT64" s="112"/>
      <c r="GU64" s="112"/>
      <c r="GV64" s="112"/>
      <c r="GW64" s="112"/>
      <c r="GX64" s="112"/>
      <c r="GY64" s="112"/>
      <c r="GZ64" s="112"/>
      <c r="HA64" s="112"/>
      <c r="HB64" s="112"/>
      <c r="HC64" s="112"/>
      <c r="HD64" s="112"/>
      <c r="HE64" s="112"/>
      <c r="HF64" s="112"/>
      <c r="HG64" s="112"/>
      <c r="HH64" s="112"/>
    </row>
    <row r="65" spans="1:216" ht="52.5">
      <c r="A65" s="44" t="s">
        <v>364</v>
      </c>
      <c r="B65" s="44" t="s">
        <v>365</v>
      </c>
      <c r="C65" s="77" t="s">
        <v>366</v>
      </c>
      <c r="D65" s="40" t="s">
        <v>558</v>
      </c>
      <c r="P65" s="87">
        <v>0.95</v>
      </c>
      <c r="Q65" s="87">
        <v>0.995</v>
      </c>
      <c r="R65" s="47">
        <f t="shared" si="7"/>
        <v>10050.251256281406</v>
      </c>
      <c r="S65" s="47">
        <f t="shared" si="8"/>
        <v>10526.315789473685</v>
      </c>
      <c r="U65" s="87">
        <v>0.005</v>
      </c>
      <c r="V65" s="87">
        <v>0.05</v>
      </c>
      <c r="W65" s="56">
        <f aca="true" t="shared" si="9" ref="W65:W75">1063/V65</f>
        <v>21260</v>
      </c>
      <c r="X65" s="56">
        <f aca="true" t="shared" si="10" ref="X65:X74">1063/U65</f>
        <v>212600</v>
      </c>
      <c r="AR65" s="83"/>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c r="CD65" s="112"/>
      <c r="CE65" s="112"/>
      <c r="CF65" s="112"/>
      <c r="CG65" s="112"/>
      <c r="CH65" s="112"/>
      <c r="CI65" s="112"/>
      <c r="CJ65" s="112"/>
      <c r="CK65" s="112"/>
      <c r="CL65" s="112"/>
      <c r="CM65" s="112"/>
      <c r="CN65" s="112"/>
      <c r="CO65" s="112"/>
      <c r="CP65" s="112"/>
      <c r="CQ65" s="112"/>
      <c r="CR65" s="112"/>
      <c r="CS65" s="112"/>
      <c r="CT65" s="112"/>
      <c r="CU65" s="112"/>
      <c r="CV65" s="112"/>
      <c r="CW65" s="112"/>
      <c r="CX65" s="112"/>
      <c r="CY65" s="112"/>
      <c r="CZ65" s="112"/>
      <c r="DA65" s="112"/>
      <c r="DB65" s="112"/>
      <c r="DC65" s="112"/>
      <c r="DD65" s="112"/>
      <c r="DE65" s="112"/>
      <c r="DF65" s="112"/>
      <c r="DG65" s="112"/>
      <c r="DH65" s="112"/>
      <c r="DI65" s="112"/>
      <c r="DJ65" s="112"/>
      <c r="DK65" s="112"/>
      <c r="DL65" s="112"/>
      <c r="DM65" s="112"/>
      <c r="DN65" s="112"/>
      <c r="DO65" s="112"/>
      <c r="DP65" s="112"/>
      <c r="DQ65" s="112"/>
      <c r="DR65" s="112"/>
      <c r="DS65" s="112"/>
      <c r="DT65" s="112"/>
      <c r="DU65" s="112"/>
      <c r="DV65" s="112"/>
      <c r="DW65" s="112"/>
      <c r="DX65" s="112"/>
      <c r="DY65" s="112"/>
      <c r="DZ65" s="112"/>
      <c r="EA65" s="112"/>
      <c r="EB65" s="112"/>
      <c r="EC65" s="112"/>
      <c r="ED65" s="112"/>
      <c r="EE65" s="112"/>
      <c r="EF65" s="112"/>
      <c r="EG65" s="112"/>
      <c r="EH65" s="112"/>
      <c r="EI65" s="112"/>
      <c r="EJ65" s="112"/>
      <c r="EK65" s="112"/>
      <c r="EL65" s="112"/>
      <c r="EM65" s="112"/>
      <c r="EN65" s="112"/>
      <c r="EO65" s="112"/>
      <c r="EP65" s="112"/>
      <c r="EQ65" s="112"/>
      <c r="ER65" s="112"/>
      <c r="ES65" s="112"/>
      <c r="ET65" s="112"/>
      <c r="EU65" s="112"/>
      <c r="EV65" s="112"/>
      <c r="EW65" s="112"/>
      <c r="EX65" s="112"/>
      <c r="EY65" s="112"/>
      <c r="EZ65" s="112"/>
      <c r="FA65" s="112"/>
      <c r="FB65" s="112"/>
      <c r="FC65" s="112"/>
      <c r="FD65" s="112"/>
      <c r="FE65" s="112"/>
      <c r="FF65" s="112"/>
      <c r="FG65" s="112"/>
      <c r="FH65" s="112"/>
      <c r="FI65" s="112"/>
      <c r="FJ65" s="112"/>
      <c r="FK65" s="112"/>
      <c r="FL65" s="112"/>
      <c r="FM65" s="112"/>
      <c r="FN65" s="112"/>
      <c r="FO65" s="112"/>
      <c r="FP65" s="112"/>
      <c r="FQ65" s="112"/>
      <c r="FR65" s="112"/>
      <c r="FS65" s="112"/>
      <c r="FT65" s="112"/>
      <c r="FU65" s="112"/>
      <c r="FV65" s="112"/>
      <c r="FW65" s="112"/>
      <c r="FX65" s="112"/>
      <c r="FY65" s="112"/>
      <c r="FZ65" s="112"/>
      <c r="GA65" s="112"/>
      <c r="GB65" s="112"/>
      <c r="GC65" s="112"/>
      <c r="GD65" s="112"/>
      <c r="GE65" s="112"/>
      <c r="GF65" s="112"/>
      <c r="GG65" s="112"/>
      <c r="GH65" s="112"/>
      <c r="GI65" s="112"/>
      <c r="GJ65" s="112"/>
      <c r="GK65" s="112"/>
      <c r="GL65" s="112"/>
      <c r="GM65" s="112"/>
      <c r="GN65" s="112"/>
      <c r="GO65" s="112"/>
      <c r="GP65" s="112"/>
      <c r="GQ65" s="112"/>
      <c r="GR65" s="112"/>
      <c r="GS65" s="112"/>
      <c r="GT65" s="112"/>
      <c r="GU65" s="112"/>
      <c r="GV65" s="112"/>
      <c r="GW65" s="112"/>
      <c r="GX65" s="112"/>
      <c r="GY65" s="112"/>
      <c r="GZ65" s="112"/>
      <c r="HA65" s="112"/>
      <c r="HB65" s="112"/>
      <c r="HC65" s="112"/>
      <c r="HD65" s="112"/>
      <c r="HE65" s="112"/>
      <c r="HF65" s="112"/>
      <c r="HG65" s="112"/>
      <c r="HH65" s="112"/>
    </row>
    <row r="66" spans="1:216" s="103" customFormat="1" ht="92.25">
      <c r="A66" s="84" t="s">
        <v>367</v>
      </c>
      <c r="B66" s="84" t="s">
        <v>368</v>
      </c>
      <c r="C66" s="84" t="s">
        <v>369</v>
      </c>
      <c r="D66" s="41" t="s">
        <v>559</v>
      </c>
      <c r="E66" s="51"/>
      <c r="F66" s="81"/>
      <c r="G66" s="81"/>
      <c r="H66" s="51"/>
      <c r="I66" s="51"/>
      <c r="J66" s="51"/>
      <c r="K66" s="81">
        <v>0</v>
      </c>
      <c r="L66" s="81">
        <v>0.001</v>
      </c>
      <c r="M66" s="136">
        <f>129000/L66</f>
        <v>129000000</v>
      </c>
      <c r="N66" s="136" t="s">
        <v>477</v>
      </c>
      <c r="O66" s="81"/>
      <c r="P66" s="41">
        <v>0.679</v>
      </c>
      <c r="Q66" s="170">
        <v>0.933</v>
      </c>
      <c r="R66" s="46">
        <f t="shared" si="7"/>
        <v>10718.113612004287</v>
      </c>
      <c r="S66" s="46">
        <f t="shared" si="8"/>
        <v>14727.540500736375</v>
      </c>
      <c r="T66" s="41"/>
      <c r="U66" s="41">
        <v>0.067</v>
      </c>
      <c r="V66" s="41">
        <v>0.28</v>
      </c>
      <c r="W66" s="46">
        <f t="shared" si="9"/>
        <v>3796.428571428571</v>
      </c>
      <c r="X66" s="46">
        <f t="shared" si="10"/>
        <v>15865.671641791043</v>
      </c>
      <c r="Y66" s="41"/>
      <c r="Z66" s="81"/>
      <c r="AA66" s="81"/>
      <c r="AB66" s="51"/>
      <c r="AC66" s="51"/>
      <c r="AD66" s="81"/>
      <c r="AE66" s="81"/>
      <c r="AF66" s="81"/>
      <c r="AG66" s="51"/>
      <c r="AH66" s="51"/>
      <c r="AI66" s="81"/>
      <c r="AJ66" s="50"/>
      <c r="AK66" s="50"/>
      <c r="AL66" s="51"/>
      <c r="AM66" s="51"/>
      <c r="AN66" s="81"/>
      <c r="AO66" s="67" t="s">
        <v>560</v>
      </c>
      <c r="AP66" s="67" t="s">
        <v>561</v>
      </c>
      <c r="AQ66" s="67"/>
      <c r="AR66" s="83"/>
      <c r="AS66" s="83"/>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c r="CD66" s="112"/>
      <c r="CE66" s="112"/>
      <c r="CF66" s="112"/>
      <c r="CG66" s="112"/>
      <c r="CH66" s="112"/>
      <c r="CI66" s="112"/>
      <c r="CJ66" s="112"/>
      <c r="CK66" s="112"/>
      <c r="CL66" s="112"/>
      <c r="CM66" s="112"/>
      <c r="CN66" s="112"/>
      <c r="CO66" s="112"/>
      <c r="CP66" s="112"/>
      <c r="CQ66" s="112"/>
      <c r="CR66" s="112"/>
      <c r="CS66" s="112"/>
      <c r="CT66" s="112"/>
      <c r="CU66" s="112"/>
      <c r="CV66" s="112"/>
      <c r="CW66" s="112"/>
      <c r="CX66" s="112"/>
      <c r="CY66" s="112"/>
      <c r="CZ66" s="112"/>
      <c r="DA66" s="112"/>
      <c r="DB66" s="112"/>
      <c r="DC66" s="112"/>
      <c r="DD66" s="112"/>
      <c r="DE66" s="112"/>
      <c r="DF66" s="112"/>
      <c r="DG66" s="112"/>
      <c r="DH66" s="112"/>
      <c r="DI66" s="112"/>
      <c r="DJ66" s="112"/>
      <c r="DK66" s="112"/>
      <c r="DL66" s="112"/>
      <c r="DM66" s="112"/>
      <c r="DN66" s="112"/>
      <c r="DO66" s="112"/>
      <c r="DP66" s="112"/>
      <c r="DQ66" s="112"/>
      <c r="DR66" s="112"/>
      <c r="DS66" s="112"/>
      <c r="DT66" s="112"/>
      <c r="DU66" s="112"/>
      <c r="DV66" s="112"/>
      <c r="DW66" s="112"/>
      <c r="DX66" s="112"/>
      <c r="DY66" s="112"/>
      <c r="DZ66" s="112"/>
      <c r="EA66" s="112"/>
      <c r="EB66" s="112"/>
      <c r="EC66" s="112"/>
      <c r="ED66" s="112"/>
      <c r="EE66" s="112"/>
      <c r="EF66" s="112"/>
      <c r="EG66" s="112"/>
      <c r="EH66" s="112"/>
      <c r="EI66" s="112"/>
      <c r="EJ66" s="112"/>
      <c r="EK66" s="112"/>
      <c r="EL66" s="112"/>
      <c r="EM66" s="112"/>
      <c r="EN66" s="112"/>
      <c r="EO66" s="112"/>
      <c r="EP66" s="112"/>
      <c r="EQ66" s="112"/>
      <c r="ER66" s="112"/>
      <c r="ES66" s="112"/>
      <c r="ET66" s="112"/>
      <c r="EU66" s="112"/>
      <c r="EV66" s="112"/>
      <c r="EW66" s="112"/>
      <c r="EX66" s="112"/>
      <c r="EY66" s="112"/>
      <c r="EZ66" s="112"/>
      <c r="FA66" s="112"/>
      <c r="FB66" s="112"/>
      <c r="FC66" s="112"/>
      <c r="FD66" s="112"/>
      <c r="FE66" s="112"/>
      <c r="FF66" s="112"/>
      <c r="FG66" s="112"/>
      <c r="FH66" s="112"/>
      <c r="FI66" s="112"/>
      <c r="FJ66" s="112"/>
      <c r="FK66" s="112"/>
      <c r="FL66" s="112"/>
      <c r="FM66" s="112"/>
      <c r="FN66" s="112"/>
      <c r="FO66" s="112"/>
      <c r="FP66" s="112"/>
      <c r="FQ66" s="112"/>
      <c r="FR66" s="112"/>
      <c r="FS66" s="112"/>
      <c r="FT66" s="112"/>
      <c r="FU66" s="112"/>
      <c r="FV66" s="112"/>
      <c r="FW66" s="112"/>
      <c r="FX66" s="112"/>
      <c r="FY66" s="112"/>
      <c r="FZ66" s="112"/>
      <c r="GA66" s="112"/>
      <c r="GB66" s="112"/>
      <c r="GC66" s="112"/>
      <c r="GD66" s="112"/>
      <c r="GE66" s="112"/>
      <c r="GF66" s="112"/>
      <c r="GG66" s="112"/>
      <c r="GH66" s="112"/>
      <c r="GI66" s="112"/>
      <c r="GJ66" s="112"/>
      <c r="GK66" s="112"/>
      <c r="GL66" s="112"/>
      <c r="GM66" s="112"/>
      <c r="GN66" s="112"/>
      <c r="GO66" s="112"/>
      <c r="GP66" s="112"/>
      <c r="GQ66" s="112"/>
      <c r="GR66" s="112"/>
      <c r="GS66" s="112"/>
      <c r="GT66" s="112"/>
      <c r="GU66" s="112"/>
      <c r="GV66" s="112"/>
      <c r="GW66" s="112"/>
      <c r="GX66" s="112"/>
      <c r="GY66" s="112"/>
      <c r="GZ66" s="112"/>
      <c r="HA66" s="112"/>
      <c r="HB66" s="112"/>
      <c r="HC66" s="112"/>
      <c r="HD66" s="112"/>
      <c r="HE66" s="112"/>
      <c r="HF66" s="112"/>
      <c r="HG66" s="112"/>
      <c r="HH66" s="112"/>
    </row>
    <row r="67" spans="1:216" ht="66">
      <c r="A67" s="65" t="s">
        <v>370</v>
      </c>
      <c r="B67" s="65" t="s">
        <v>371</v>
      </c>
      <c r="C67" s="76" t="s">
        <v>372</v>
      </c>
      <c r="D67" s="40" t="s">
        <v>562</v>
      </c>
      <c r="K67" s="83">
        <v>0</v>
      </c>
      <c r="L67" s="83">
        <v>0.001</v>
      </c>
      <c r="M67" s="136">
        <f>129000/L67</f>
        <v>129000000</v>
      </c>
      <c r="N67" s="136" t="s">
        <v>477</v>
      </c>
      <c r="P67" s="87">
        <v>0.919</v>
      </c>
      <c r="Q67" s="171">
        <v>0.995</v>
      </c>
      <c r="R67" s="56">
        <f t="shared" si="7"/>
        <v>10050.251256281406</v>
      </c>
      <c r="S67" s="56">
        <f t="shared" si="8"/>
        <v>10881.39281828074</v>
      </c>
      <c r="U67" s="87">
        <v>0.005</v>
      </c>
      <c r="V67" s="87">
        <v>0.05</v>
      </c>
      <c r="W67" s="56">
        <f t="shared" si="9"/>
        <v>21260</v>
      </c>
      <c r="X67" s="56">
        <f t="shared" si="10"/>
        <v>212600</v>
      </c>
      <c r="AO67" s="67" t="s">
        <v>560</v>
      </c>
      <c r="AR67" s="83"/>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2"/>
      <c r="CT67" s="112"/>
      <c r="CU67" s="112"/>
      <c r="CV67" s="112"/>
      <c r="CW67" s="112"/>
      <c r="CX67" s="112"/>
      <c r="CY67" s="112"/>
      <c r="CZ67" s="112"/>
      <c r="DA67" s="112"/>
      <c r="DB67" s="112"/>
      <c r="DC67" s="112"/>
      <c r="DD67" s="112"/>
      <c r="DE67" s="112"/>
      <c r="DF67" s="112"/>
      <c r="DG67" s="112"/>
      <c r="DH67" s="112"/>
      <c r="DI67" s="112"/>
      <c r="DJ67" s="112"/>
      <c r="DK67" s="112"/>
      <c r="DL67" s="112"/>
      <c r="DM67" s="112"/>
      <c r="DN67" s="112"/>
      <c r="DO67" s="112"/>
      <c r="DP67" s="112"/>
      <c r="DQ67" s="112"/>
      <c r="DR67" s="112"/>
      <c r="DS67" s="112"/>
      <c r="DT67" s="112"/>
      <c r="DU67" s="112"/>
      <c r="DV67" s="112"/>
      <c r="DW67" s="112"/>
      <c r="DX67" s="112"/>
      <c r="DY67" s="112"/>
      <c r="DZ67" s="112"/>
      <c r="EA67" s="112"/>
      <c r="EB67" s="112"/>
      <c r="EC67" s="112"/>
      <c r="ED67" s="112"/>
      <c r="EE67" s="112"/>
      <c r="EF67" s="112"/>
      <c r="EG67" s="112"/>
      <c r="EH67" s="112"/>
      <c r="EI67" s="112"/>
      <c r="EJ67" s="112"/>
      <c r="EK67" s="112"/>
      <c r="EL67" s="112"/>
      <c r="EM67" s="112"/>
      <c r="EN67" s="112"/>
      <c r="EO67" s="112"/>
      <c r="EP67" s="112"/>
      <c r="EQ67" s="112"/>
      <c r="ER67" s="112"/>
      <c r="ES67" s="112"/>
      <c r="ET67" s="112"/>
      <c r="EU67" s="112"/>
      <c r="EV67" s="112"/>
      <c r="EW67" s="112"/>
      <c r="EX67" s="112"/>
      <c r="EY67" s="112"/>
      <c r="EZ67" s="112"/>
      <c r="FA67" s="112"/>
      <c r="FB67" s="112"/>
      <c r="FC67" s="112"/>
      <c r="FD67" s="112"/>
      <c r="FE67" s="112"/>
      <c r="FF67" s="112"/>
      <c r="FG67" s="112"/>
      <c r="FH67" s="112"/>
      <c r="FI67" s="112"/>
      <c r="FJ67" s="112"/>
      <c r="FK67" s="112"/>
      <c r="FL67" s="112"/>
      <c r="FM67" s="112"/>
      <c r="FN67" s="112"/>
      <c r="FO67" s="112"/>
      <c r="FP67" s="112"/>
      <c r="FQ67" s="112"/>
      <c r="FR67" s="112"/>
      <c r="FS67" s="112"/>
      <c r="FT67" s="112"/>
      <c r="FU67" s="112"/>
      <c r="FV67" s="112"/>
      <c r="FW67" s="112"/>
      <c r="FX67" s="112"/>
      <c r="FY67" s="112"/>
      <c r="FZ67" s="112"/>
      <c r="GA67" s="112"/>
      <c r="GB67" s="112"/>
      <c r="GC67" s="112"/>
      <c r="GD67" s="112"/>
      <c r="GE67" s="112"/>
      <c r="GF67" s="112"/>
      <c r="GG67" s="112"/>
      <c r="GH67" s="112"/>
      <c r="GI67" s="112"/>
      <c r="GJ67" s="112"/>
      <c r="GK67" s="112"/>
      <c r="GL67" s="112"/>
      <c r="GM67" s="112"/>
      <c r="GN67" s="112"/>
      <c r="GO67" s="112"/>
      <c r="GP67" s="112"/>
      <c r="GQ67" s="112"/>
      <c r="GR67" s="112"/>
      <c r="GS67" s="112"/>
      <c r="GT67" s="112"/>
      <c r="GU67" s="112"/>
      <c r="GV67" s="112"/>
      <c r="GW67" s="112"/>
      <c r="GX67" s="112"/>
      <c r="GY67" s="112"/>
      <c r="GZ67" s="112"/>
      <c r="HA67" s="112"/>
      <c r="HB67" s="112"/>
      <c r="HC67" s="112"/>
      <c r="HD67" s="112"/>
      <c r="HE67" s="112"/>
      <c r="HF67" s="112"/>
      <c r="HG67" s="112"/>
      <c r="HH67" s="112"/>
    </row>
    <row r="68" spans="1:216" s="103" customFormat="1" ht="92.25">
      <c r="A68" s="84" t="s">
        <v>373</v>
      </c>
      <c r="B68" s="84" t="s">
        <v>374</v>
      </c>
      <c r="C68" s="84" t="s">
        <v>375</v>
      </c>
      <c r="D68" s="41" t="s">
        <v>17</v>
      </c>
      <c r="E68" s="51"/>
      <c r="F68" s="81">
        <v>0</v>
      </c>
      <c r="G68" s="137">
        <v>0.005</v>
      </c>
      <c r="H68" s="136">
        <f>13700/G68</f>
        <v>2740000</v>
      </c>
      <c r="I68" s="51" t="s">
        <v>477</v>
      </c>
      <c r="J68" s="51"/>
      <c r="K68" s="81">
        <v>0</v>
      </c>
      <c r="L68" s="81">
        <v>0.01</v>
      </c>
      <c r="M68" s="51">
        <f>129000/L68</f>
        <v>12900000</v>
      </c>
      <c r="N68" s="51" t="s">
        <v>477</v>
      </c>
      <c r="O68" s="81"/>
      <c r="P68" s="41">
        <v>0.675</v>
      </c>
      <c r="Q68" s="41">
        <v>0.967</v>
      </c>
      <c r="R68" s="46">
        <f t="shared" si="7"/>
        <v>10341.26163391934</v>
      </c>
      <c r="S68" s="46">
        <f t="shared" si="8"/>
        <v>14814.814814814814</v>
      </c>
      <c r="T68" s="41"/>
      <c r="U68" s="41">
        <v>0.033</v>
      </c>
      <c r="V68" s="41">
        <v>0.31</v>
      </c>
      <c r="W68" s="46">
        <f t="shared" si="9"/>
        <v>3429.032258064516</v>
      </c>
      <c r="X68" s="46">
        <f t="shared" si="10"/>
        <v>32212.121212121212</v>
      </c>
      <c r="Y68" s="41"/>
      <c r="Z68" s="81"/>
      <c r="AA68" s="81"/>
      <c r="AB68" s="51"/>
      <c r="AC68" s="51"/>
      <c r="AD68" s="81"/>
      <c r="AE68" s="81"/>
      <c r="AF68" s="81"/>
      <c r="AG68" s="51"/>
      <c r="AH68" s="51"/>
      <c r="AI68" s="81"/>
      <c r="AJ68" s="50"/>
      <c r="AK68" s="50"/>
      <c r="AL68" s="51"/>
      <c r="AM68" s="51"/>
      <c r="AN68" s="81"/>
      <c r="AO68" s="67"/>
      <c r="AP68" s="67"/>
      <c r="AQ68" s="67"/>
      <c r="AR68" s="83"/>
      <c r="AS68" s="83"/>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112"/>
      <c r="CR68" s="112"/>
      <c r="CS68" s="112"/>
      <c r="CT68" s="112"/>
      <c r="CU68" s="112"/>
      <c r="CV68" s="112"/>
      <c r="CW68" s="112"/>
      <c r="CX68" s="112"/>
      <c r="CY68" s="112"/>
      <c r="CZ68" s="112"/>
      <c r="DA68" s="112"/>
      <c r="DB68" s="112"/>
      <c r="DC68" s="112"/>
      <c r="DD68" s="112"/>
      <c r="DE68" s="112"/>
      <c r="DF68" s="112"/>
      <c r="DG68" s="112"/>
      <c r="DH68" s="112"/>
      <c r="DI68" s="112"/>
      <c r="DJ68" s="112"/>
      <c r="DK68" s="112"/>
      <c r="DL68" s="112"/>
      <c r="DM68" s="112"/>
      <c r="DN68" s="112"/>
      <c r="DO68" s="112"/>
      <c r="DP68" s="112"/>
      <c r="DQ68" s="112"/>
      <c r="DR68" s="112"/>
      <c r="DS68" s="112"/>
      <c r="DT68" s="112"/>
      <c r="DU68" s="112"/>
      <c r="DV68" s="112"/>
      <c r="DW68" s="112"/>
      <c r="DX68" s="112"/>
      <c r="DY68" s="112"/>
      <c r="DZ68" s="112"/>
      <c r="EA68" s="112"/>
      <c r="EB68" s="112"/>
      <c r="EC68" s="112"/>
      <c r="ED68" s="112"/>
      <c r="EE68" s="112"/>
      <c r="EF68" s="112"/>
      <c r="EG68" s="112"/>
      <c r="EH68" s="112"/>
      <c r="EI68" s="112"/>
      <c r="EJ68" s="112"/>
      <c r="EK68" s="112"/>
      <c r="EL68" s="112"/>
      <c r="EM68" s="112"/>
      <c r="EN68" s="112"/>
      <c r="EO68" s="112"/>
      <c r="EP68" s="112"/>
      <c r="EQ68" s="112"/>
      <c r="ER68" s="112"/>
      <c r="ES68" s="112"/>
      <c r="ET68" s="112"/>
      <c r="EU68" s="112"/>
      <c r="EV68" s="112"/>
      <c r="EW68" s="112"/>
      <c r="EX68" s="112"/>
      <c r="EY68" s="112"/>
      <c r="EZ68" s="112"/>
      <c r="FA68" s="112"/>
      <c r="FB68" s="112"/>
      <c r="FC68" s="112"/>
      <c r="FD68" s="112"/>
      <c r="FE68" s="112"/>
      <c r="FF68" s="112"/>
      <c r="FG68" s="112"/>
      <c r="FH68" s="112"/>
      <c r="FI68" s="112"/>
      <c r="FJ68" s="112"/>
      <c r="FK68" s="112"/>
      <c r="FL68" s="112"/>
      <c r="FM68" s="112"/>
      <c r="FN68" s="112"/>
      <c r="FO68" s="112"/>
      <c r="FP68" s="112"/>
      <c r="FQ68" s="112"/>
      <c r="FR68" s="112"/>
      <c r="FS68" s="112"/>
      <c r="FT68" s="112"/>
      <c r="FU68" s="112"/>
      <c r="FV68" s="112"/>
      <c r="FW68" s="112"/>
      <c r="FX68" s="112"/>
      <c r="FY68" s="112"/>
      <c r="FZ68" s="112"/>
      <c r="GA68" s="112"/>
      <c r="GB68" s="112"/>
      <c r="GC68" s="112"/>
      <c r="GD68" s="112"/>
      <c r="GE68" s="112"/>
      <c r="GF68" s="112"/>
      <c r="GG68" s="112"/>
      <c r="GH68" s="112"/>
      <c r="GI68" s="112"/>
      <c r="GJ68" s="112"/>
      <c r="GK68" s="112"/>
      <c r="GL68" s="112"/>
      <c r="GM68" s="112"/>
      <c r="GN68" s="112"/>
      <c r="GO68" s="112"/>
      <c r="GP68" s="112"/>
      <c r="GQ68" s="112"/>
      <c r="GR68" s="112"/>
      <c r="GS68" s="112"/>
      <c r="GT68" s="112"/>
      <c r="GU68" s="112"/>
      <c r="GV68" s="112"/>
      <c r="GW68" s="112"/>
      <c r="GX68" s="112"/>
      <c r="GY68" s="112"/>
      <c r="GZ68" s="112"/>
      <c r="HA68" s="112"/>
      <c r="HB68" s="112"/>
      <c r="HC68" s="112"/>
      <c r="HD68" s="112"/>
      <c r="HE68" s="112"/>
      <c r="HF68" s="112"/>
      <c r="HG68" s="112"/>
      <c r="HH68" s="112"/>
    </row>
    <row r="69" spans="1:216" ht="78.75">
      <c r="A69" s="65" t="s">
        <v>376</v>
      </c>
      <c r="B69" s="65" t="s">
        <v>377</v>
      </c>
      <c r="C69" s="76" t="s">
        <v>378</v>
      </c>
      <c r="D69" s="40" t="s">
        <v>563</v>
      </c>
      <c r="P69" s="87">
        <v>0.755</v>
      </c>
      <c r="Q69" s="87">
        <v>0.935</v>
      </c>
      <c r="R69" s="47">
        <f t="shared" si="7"/>
        <v>10695.1871657754</v>
      </c>
      <c r="S69" s="47">
        <f t="shared" si="8"/>
        <v>13245.033112582782</v>
      </c>
      <c r="U69" s="87">
        <v>0.015</v>
      </c>
      <c r="V69" s="87">
        <v>0.045</v>
      </c>
      <c r="W69" s="56">
        <f t="shared" si="9"/>
        <v>23622.222222222223</v>
      </c>
      <c r="X69" s="56">
        <f t="shared" si="10"/>
        <v>70866.66666666667</v>
      </c>
      <c r="AO69" s="120" t="s">
        <v>564</v>
      </c>
      <c r="AR69" s="83"/>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c r="DS69" s="112"/>
      <c r="DT69" s="112"/>
      <c r="DU69" s="112"/>
      <c r="DV69" s="112"/>
      <c r="DW69" s="112"/>
      <c r="DX69" s="112"/>
      <c r="DY69" s="112"/>
      <c r="DZ69" s="112"/>
      <c r="EA69" s="112"/>
      <c r="EB69" s="112"/>
      <c r="EC69" s="112"/>
      <c r="ED69" s="112"/>
      <c r="EE69" s="112"/>
      <c r="EF69" s="112"/>
      <c r="EG69" s="112"/>
      <c r="EH69" s="112"/>
      <c r="EI69" s="112"/>
      <c r="EJ69" s="112"/>
      <c r="EK69" s="112"/>
      <c r="EL69" s="112"/>
      <c r="EM69" s="112"/>
      <c r="EN69" s="112"/>
      <c r="EO69" s="112"/>
      <c r="EP69" s="112"/>
      <c r="EQ69" s="112"/>
      <c r="ER69" s="112"/>
      <c r="ES69" s="112"/>
      <c r="ET69" s="112"/>
      <c r="EU69" s="112"/>
      <c r="EV69" s="112"/>
      <c r="EW69" s="112"/>
      <c r="EX69" s="112"/>
      <c r="EY69" s="112"/>
      <c r="EZ69" s="112"/>
      <c r="FA69" s="112"/>
      <c r="FB69" s="112"/>
      <c r="FC69" s="112"/>
      <c r="FD69" s="112"/>
      <c r="FE69" s="112"/>
      <c r="FF69" s="112"/>
      <c r="FG69" s="112"/>
      <c r="FH69" s="112"/>
      <c r="FI69" s="112"/>
      <c r="FJ69" s="112"/>
      <c r="FK69" s="112"/>
      <c r="FL69" s="112"/>
      <c r="FM69" s="112"/>
      <c r="FN69" s="112"/>
      <c r="FO69" s="112"/>
      <c r="FP69" s="112"/>
      <c r="FQ69" s="112"/>
      <c r="FR69" s="112"/>
      <c r="FS69" s="112"/>
      <c r="FT69" s="112"/>
      <c r="FU69" s="112"/>
      <c r="FV69" s="112"/>
      <c r="FW69" s="112"/>
      <c r="FX69" s="112"/>
      <c r="FY69" s="112"/>
      <c r="FZ69" s="112"/>
      <c r="GA69" s="112"/>
      <c r="GB69" s="112"/>
      <c r="GC69" s="112"/>
      <c r="GD69" s="112"/>
      <c r="GE69" s="112"/>
      <c r="GF69" s="112"/>
      <c r="GG69" s="112"/>
      <c r="GH69" s="112"/>
      <c r="GI69" s="112"/>
      <c r="GJ69" s="112"/>
      <c r="GK69" s="112"/>
      <c r="GL69" s="112"/>
      <c r="GM69" s="112"/>
      <c r="GN69" s="112"/>
      <c r="GO69" s="112"/>
      <c r="GP69" s="112"/>
      <c r="GQ69" s="112"/>
      <c r="GR69" s="112"/>
      <c r="GS69" s="112"/>
      <c r="GT69" s="112"/>
      <c r="GU69" s="112"/>
      <c r="GV69" s="112"/>
      <c r="GW69" s="112"/>
      <c r="GX69" s="112"/>
      <c r="GY69" s="112"/>
      <c r="GZ69" s="112"/>
      <c r="HA69" s="112"/>
      <c r="HB69" s="112"/>
      <c r="HC69" s="112"/>
      <c r="HD69" s="112"/>
      <c r="HE69" s="112"/>
      <c r="HF69" s="112"/>
      <c r="HG69" s="112"/>
      <c r="HH69" s="112"/>
    </row>
    <row r="70" spans="1:216" s="103" customFormat="1" ht="52.5">
      <c r="A70" s="84" t="s">
        <v>379</v>
      </c>
      <c r="B70" s="84" t="s">
        <v>380</v>
      </c>
      <c r="C70" s="101" t="s">
        <v>381</v>
      </c>
      <c r="D70" s="41" t="s">
        <v>18</v>
      </c>
      <c r="E70" s="51"/>
      <c r="F70" s="81"/>
      <c r="G70" s="81"/>
      <c r="H70" s="51"/>
      <c r="I70" s="51"/>
      <c r="J70" s="51"/>
      <c r="K70" s="81">
        <v>0.005</v>
      </c>
      <c r="L70" s="81">
        <v>0.04</v>
      </c>
      <c r="M70" s="136">
        <f>129000/L70</f>
        <v>3225000</v>
      </c>
      <c r="N70" s="136">
        <f>129000/K70</f>
        <v>25800000</v>
      </c>
      <c r="O70" s="81"/>
      <c r="P70" s="41">
        <v>0.73</v>
      </c>
      <c r="Q70" s="41">
        <v>0.97</v>
      </c>
      <c r="R70" s="46">
        <f t="shared" si="7"/>
        <v>10309.278350515464</v>
      </c>
      <c r="S70" s="46">
        <f t="shared" si="8"/>
        <v>13698.630136986301</v>
      </c>
      <c r="T70" s="41"/>
      <c r="U70" s="41">
        <v>0.025</v>
      </c>
      <c r="V70" s="41">
        <v>0.19</v>
      </c>
      <c r="W70" s="46">
        <f t="shared" si="9"/>
        <v>5594.736842105263</v>
      </c>
      <c r="X70" s="46">
        <f t="shared" si="10"/>
        <v>42520</v>
      </c>
      <c r="Y70" s="41"/>
      <c r="Z70" s="81"/>
      <c r="AA70" s="81"/>
      <c r="AB70" s="51"/>
      <c r="AC70" s="51"/>
      <c r="AD70" s="81"/>
      <c r="AE70" s="81"/>
      <c r="AF70" s="81"/>
      <c r="AG70" s="51"/>
      <c r="AH70" s="51"/>
      <c r="AI70" s="81"/>
      <c r="AJ70" s="50"/>
      <c r="AK70" s="50"/>
      <c r="AL70" s="51"/>
      <c r="AM70" s="51"/>
      <c r="AN70" s="81"/>
      <c r="AO70" s="67" t="s">
        <v>560</v>
      </c>
      <c r="AP70" s="67" t="s">
        <v>561</v>
      </c>
      <c r="AQ70" s="67"/>
      <c r="AR70" s="83"/>
      <c r="AS70" s="83"/>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112"/>
      <c r="DE70" s="112"/>
      <c r="DF70" s="112"/>
      <c r="DG70" s="112"/>
      <c r="DH70" s="112"/>
      <c r="DI70" s="112"/>
      <c r="DJ70" s="112"/>
      <c r="DK70" s="112"/>
      <c r="DL70" s="112"/>
      <c r="DM70" s="112"/>
      <c r="DN70" s="112"/>
      <c r="DO70" s="112"/>
      <c r="DP70" s="112"/>
      <c r="DQ70" s="112"/>
      <c r="DR70" s="112"/>
      <c r="DS70" s="112"/>
      <c r="DT70" s="112"/>
      <c r="DU70" s="112"/>
      <c r="DV70" s="112"/>
      <c r="DW70" s="112"/>
      <c r="DX70" s="112"/>
      <c r="DY70" s="112"/>
      <c r="DZ70" s="112"/>
      <c r="EA70" s="112"/>
      <c r="EB70" s="112"/>
      <c r="EC70" s="112"/>
      <c r="ED70" s="112"/>
      <c r="EE70" s="112"/>
      <c r="EF70" s="112"/>
      <c r="EG70" s="112"/>
      <c r="EH70" s="112"/>
      <c r="EI70" s="112"/>
      <c r="EJ70" s="112"/>
      <c r="EK70" s="112"/>
      <c r="EL70" s="112"/>
      <c r="EM70" s="112"/>
      <c r="EN70" s="112"/>
      <c r="EO70" s="112"/>
      <c r="EP70" s="112"/>
      <c r="EQ70" s="112"/>
      <c r="ER70" s="112"/>
      <c r="ES70" s="112"/>
      <c r="ET70" s="112"/>
      <c r="EU70" s="112"/>
      <c r="EV70" s="112"/>
      <c r="EW70" s="112"/>
      <c r="EX70" s="112"/>
      <c r="EY70" s="112"/>
      <c r="EZ70" s="112"/>
      <c r="FA70" s="112"/>
      <c r="FB70" s="112"/>
      <c r="FC70" s="112"/>
      <c r="FD70" s="112"/>
      <c r="FE70" s="112"/>
      <c r="FF70" s="112"/>
      <c r="FG70" s="112"/>
      <c r="FH70" s="112"/>
      <c r="FI70" s="112"/>
      <c r="FJ70" s="112"/>
      <c r="FK70" s="112"/>
      <c r="FL70" s="112"/>
      <c r="FM70" s="112"/>
      <c r="FN70" s="112"/>
      <c r="FO70" s="112"/>
      <c r="FP70" s="112"/>
      <c r="FQ70" s="112"/>
      <c r="FR70" s="112"/>
      <c r="FS70" s="112"/>
      <c r="FT70" s="112"/>
      <c r="FU70" s="112"/>
      <c r="FV70" s="112"/>
      <c r="FW70" s="112"/>
      <c r="FX70" s="112"/>
      <c r="FY70" s="112"/>
      <c r="FZ70" s="112"/>
      <c r="GA70" s="112"/>
      <c r="GB70" s="112"/>
      <c r="GC70" s="112"/>
      <c r="GD70" s="112"/>
      <c r="GE70" s="112"/>
      <c r="GF70" s="112"/>
      <c r="GG70" s="112"/>
      <c r="GH70" s="112"/>
      <c r="GI70" s="112"/>
      <c r="GJ70" s="112"/>
      <c r="GK70" s="112"/>
      <c r="GL70" s="112"/>
      <c r="GM70" s="112"/>
      <c r="GN70" s="112"/>
      <c r="GO70" s="112"/>
      <c r="GP70" s="112"/>
      <c r="GQ70" s="112"/>
      <c r="GR70" s="112"/>
      <c r="GS70" s="112"/>
      <c r="GT70" s="112"/>
      <c r="GU70" s="112"/>
      <c r="GV70" s="112"/>
      <c r="GW70" s="112"/>
      <c r="GX70" s="112"/>
      <c r="GY70" s="112"/>
      <c r="GZ70" s="112"/>
      <c r="HA70" s="112"/>
      <c r="HB70" s="112"/>
      <c r="HC70" s="112"/>
      <c r="HD70" s="112"/>
      <c r="HE70" s="112"/>
      <c r="HF70" s="112"/>
      <c r="HG70" s="112"/>
      <c r="HH70" s="112"/>
    </row>
    <row r="71" spans="1:216" ht="66">
      <c r="A71" s="44" t="s">
        <v>382</v>
      </c>
      <c r="B71" s="44" t="s">
        <v>383</v>
      </c>
      <c r="C71" s="77" t="s">
        <v>384</v>
      </c>
      <c r="D71" s="40" t="s">
        <v>551</v>
      </c>
      <c r="K71" s="83">
        <v>0</v>
      </c>
      <c r="L71" s="83">
        <v>0.005</v>
      </c>
      <c r="M71" s="136">
        <f>129000/L71</f>
        <v>25800000</v>
      </c>
      <c r="N71" s="136" t="s">
        <v>477</v>
      </c>
      <c r="P71" s="87">
        <v>0.74</v>
      </c>
      <c r="Q71" s="87">
        <v>0.985</v>
      </c>
      <c r="R71" s="56">
        <f t="shared" si="7"/>
        <v>10152.284263959391</v>
      </c>
      <c r="S71" s="56">
        <f t="shared" si="8"/>
        <v>13513.513513513513</v>
      </c>
      <c r="U71" s="87">
        <v>0.015</v>
      </c>
      <c r="V71" s="87">
        <v>0.255</v>
      </c>
      <c r="W71" s="56">
        <f t="shared" si="9"/>
        <v>4168.6274509803925</v>
      </c>
      <c r="X71" s="56">
        <f t="shared" si="10"/>
        <v>70866.66666666667</v>
      </c>
      <c r="AR71" s="83"/>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c r="CG71" s="112"/>
      <c r="CH71" s="112"/>
      <c r="CI71" s="112"/>
      <c r="CJ71" s="112"/>
      <c r="CK71" s="112"/>
      <c r="CL71" s="112"/>
      <c r="CM71" s="112"/>
      <c r="CN71" s="112"/>
      <c r="CO71" s="112"/>
      <c r="CP71" s="112"/>
      <c r="CQ71" s="112"/>
      <c r="CR71" s="112"/>
      <c r="CS71" s="112"/>
      <c r="CT71" s="112"/>
      <c r="CU71" s="112"/>
      <c r="CV71" s="112"/>
      <c r="CW71" s="112"/>
      <c r="CX71" s="112"/>
      <c r="CY71" s="112"/>
      <c r="CZ71" s="112"/>
      <c r="DA71" s="112"/>
      <c r="DB71" s="112"/>
      <c r="DC71" s="112"/>
      <c r="DD71" s="112"/>
      <c r="DE71" s="112"/>
      <c r="DF71" s="112"/>
      <c r="DG71" s="112"/>
      <c r="DH71" s="112"/>
      <c r="DI71" s="112"/>
      <c r="DJ71" s="112"/>
      <c r="DK71" s="112"/>
      <c r="DL71" s="112"/>
      <c r="DM71" s="112"/>
      <c r="DN71" s="112"/>
      <c r="DO71" s="112"/>
      <c r="DP71" s="112"/>
      <c r="DQ71" s="112"/>
      <c r="DR71" s="112"/>
      <c r="DS71" s="112"/>
      <c r="DT71" s="112"/>
      <c r="DU71" s="112"/>
      <c r="DV71" s="112"/>
      <c r="DW71" s="112"/>
      <c r="DX71" s="112"/>
      <c r="DY71" s="112"/>
      <c r="DZ71" s="112"/>
      <c r="EA71" s="112"/>
      <c r="EB71" s="112"/>
      <c r="EC71" s="112"/>
      <c r="ED71" s="112"/>
      <c r="EE71" s="112"/>
      <c r="EF71" s="112"/>
      <c r="EG71" s="112"/>
      <c r="EH71" s="112"/>
      <c r="EI71" s="112"/>
      <c r="EJ71" s="112"/>
      <c r="EK71" s="112"/>
      <c r="EL71" s="112"/>
      <c r="EM71" s="112"/>
      <c r="EN71" s="112"/>
      <c r="EO71" s="112"/>
      <c r="EP71" s="112"/>
      <c r="EQ71" s="112"/>
      <c r="ER71" s="112"/>
      <c r="ES71" s="112"/>
      <c r="ET71" s="112"/>
      <c r="EU71" s="112"/>
      <c r="EV71" s="112"/>
      <c r="EW71" s="112"/>
      <c r="EX71" s="112"/>
      <c r="EY71" s="112"/>
      <c r="EZ71" s="112"/>
      <c r="FA71" s="112"/>
      <c r="FB71" s="112"/>
      <c r="FC71" s="112"/>
      <c r="FD71" s="112"/>
      <c r="FE71" s="112"/>
      <c r="FF71" s="112"/>
      <c r="FG71" s="112"/>
      <c r="FH71" s="112"/>
      <c r="FI71" s="112"/>
      <c r="FJ71" s="112"/>
      <c r="FK71" s="112"/>
      <c r="FL71" s="112"/>
      <c r="FM71" s="112"/>
      <c r="FN71" s="112"/>
      <c r="FO71" s="112"/>
      <c r="FP71" s="112"/>
      <c r="FQ71" s="112"/>
      <c r="FR71" s="112"/>
      <c r="FS71" s="112"/>
      <c r="FT71" s="112"/>
      <c r="FU71" s="112"/>
      <c r="FV71" s="112"/>
      <c r="FW71" s="112"/>
      <c r="FX71" s="112"/>
      <c r="FY71" s="112"/>
      <c r="FZ71" s="112"/>
      <c r="GA71" s="112"/>
      <c r="GB71" s="112"/>
      <c r="GC71" s="112"/>
      <c r="GD71" s="112"/>
      <c r="GE71" s="112"/>
      <c r="GF71" s="112"/>
      <c r="GG71" s="112"/>
      <c r="GH71" s="112"/>
      <c r="GI71" s="112"/>
      <c r="GJ71" s="112"/>
      <c r="GK71" s="112"/>
      <c r="GL71" s="112"/>
      <c r="GM71" s="112"/>
      <c r="GN71" s="112"/>
      <c r="GO71" s="112"/>
      <c r="GP71" s="112"/>
      <c r="GQ71" s="112"/>
      <c r="GR71" s="112"/>
      <c r="GS71" s="112"/>
      <c r="GT71" s="112"/>
      <c r="GU71" s="112"/>
      <c r="GV71" s="112"/>
      <c r="GW71" s="112"/>
      <c r="GX71" s="112"/>
      <c r="GY71" s="112"/>
      <c r="GZ71" s="112"/>
      <c r="HA71" s="112"/>
      <c r="HB71" s="112"/>
      <c r="HC71" s="112"/>
      <c r="HD71" s="112"/>
      <c r="HE71" s="112"/>
      <c r="HF71" s="112"/>
      <c r="HG71" s="112"/>
      <c r="HH71" s="112"/>
    </row>
    <row r="72" spans="1:123" s="103" customFormat="1" ht="78.75">
      <c r="A72" s="101" t="s">
        <v>385</v>
      </c>
      <c r="B72" s="101" t="s">
        <v>386</v>
      </c>
      <c r="C72" s="101" t="s">
        <v>387</v>
      </c>
      <c r="D72" s="41" t="s">
        <v>565</v>
      </c>
      <c r="E72" s="51"/>
      <c r="F72" s="81"/>
      <c r="G72" s="81"/>
      <c r="H72" s="51"/>
      <c r="I72" s="51"/>
      <c r="J72" s="51"/>
      <c r="K72" s="81"/>
      <c r="L72" s="81"/>
      <c r="M72" s="51"/>
      <c r="N72" s="51"/>
      <c r="O72" s="81"/>
      <c r="P72" s="41">
        <v>0.67</v>
      </c>
      <c r="Q72" s="41">
        <v>0.899</v>
      </c>
      <c r="R72" s="47">
        <f t="shared" si="7"/>
        <v>11123.470522803114</v>
      </c>
      <c r="S72" s="47">
        <f t="shared" si="8"/>
        <v>14925.373134328358</v>
      </c>
      <c r="T72" s="41"/>
      <c r="U72" s="41">
        <v>0.001</v>
      </c>
      <c r="V72" s="41">
        <v>0.03</v>
      </c>
      <c r="W72" s="46">
        <f t="shared" si="9"/>
        <v>35433.333333333336</v>
      </c>
      <c r="X72" s="46">
        <f t="shared" si="10"/>
        <v>1063000</v>
      </c>
      <c r="Y72" s="41"/>
      <c r="Z72" s="81"/>
      <c r="AA72" s="81"/>
      <c r="AB72" s="51"/>
      <c r="AC72" s="51"/>
      <c r="AD72" s="81"/>
      <c r="AE72" s="81"/>
      <c r="AF72" s="81"/>
      <c r="AG72" s="51"/>
      <c r="AH72" s="51"/>
      <c r="AI72" s="81"/>
      <c r="AJ72" s="50"/>
      <c r="AK72" s="50"/>
      <c r="AL72" s="51"/>
      <c r="AM72" s="51"/>
      <c r="AN72" s="81"/>
      <c r="AO72" s="121" t="s">
        <v>566</v>
      </c>
      <c r="AP72" s="67"/>
      <c r="AQ72" s="67"/>
      <c r="AR72" s="83"/>
      <c r="AS72" s="83"/>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row>
    <row r="73" spans="1:123" ht="66">
      <c r="A73" s="65" t="s">
        <v>388</v>
      </c>
      <c r="B73" s="65" t="s">
        <v>389</v>
      </c>
      <c r="C73" s="76" t="s">
        <v>390</v>
      </c>
      <c r="D73" s="40" t="s">
        <v>19</v>
      </c>
      <c r="F73" s="83">
        <v>0</v>
      </c>
      <c r="G73" s="83">
        <v>0.005</v>
      </c>
      <c r="H73" s="136">
        <f>13700/G73</f>
        <v>2740000</v>
      </c>
      <c r="I73" s="136" t="s">
        <v>477</v>
      </c>
      <c r="P73" s="87">
        <v>0.365</v>
      </c>
      <c r="Q73" s="87">
        <v>0.824</v>
      </c>
      <c r="R73" s="56">
        <f t="shared" si="7"/>
        <v>12135.922330097088</v>
      </c>
      <c r="S73" s="56">
        <f t="shared" si="8"/>
        <v>27397.260273972603</v>
      </c>
      <c r="U73" s="87">
        <v>0.176</v>
      </c>
      <c r="V73" s="87">
        <v>0.63</v>
      </c>
      <c r="W73" s="56">
        <f t="shared" si="9"/>
        <v>1687.3015873015872</v>
      </c>
      <c r="X73" s="56">
        <f t="shared" si="10"/>
        <v>6039.772727272728</v>
      </c>
      <c r="AR73" s="83"/>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c r="CI73" s="112"/>
      <c r="CJ73" s="112"/>
      <c r="CK73" s="112"/>
      <c r="CL73" s="112"/>
      <c r="CM73" s="112"/>
      <c r="CN73" s="112"/>
      <c r="CO73" s="112"/>
      <c r="CP73" s="112"/>
      <c r="CQ73" s="112"/>
      <c r="CR73" s="112"/>
      <c r="CS73" s="112"/>
      <c r="CT73" s="112"/>
      <c r="CU73" s="112"/>
      <c r="CV73" s="112"/>
      <c r="CW73" s="112"/>
      <c r="CX73" s="112"/>
      <c r="CY73" s="112"/>
      <c r="CZ73" s="112"/>
      <c r="DA73" s="112"/>
      <c r="DB73" s="112"/>
      <c r="DC73" s="112"/>
      <c r="DD73" s="112"/>
      <c r="DE73" s="112"/>
      <c r="DF73" s="112"/>
      <c r="DG73" s="112"/>
      <c r="DH73" s="112"/>
      <c r="DI73" s="112"/>
      <c r="DJ73" s="112"/>
      <c r="DK73" s="112"/>
      <c r="DL73" s="112"/>
      <c r="DM73" s="112"/>
      <c r="DN73" s="112"/>
      <c r="DO73" s="112"/>
      <c r="DP73" s="112"/>
      <c r="DQ73" s="112"/>
      <c r="DR73" s="112"/>
      <c r="DS73" s="112"/>
    </row>
    <row r="74" spans="1:123" s="103" customFormat="1" ht="66">
      <c r="A74" s="84" t="s">
        <v>391</v>
      </c>
      <c r="B74" s="84" t="s">
        <v>392</v>
      </c>
      <c r="C74" s="84" t="s">
        <v>393</v>
      </c>
      <c r="D74" s="41" t="s">
        <v>20</v>
      </c>
      <c r="E74" s="51"/>
      <c r="F74" s="81"/>
      <c r="G74" s="81"/>
      <c r="H74" s="51"/>
      <c r="I74" s="51"/>
      <c r="J74" s="51"/>
      <c r="K74" s="81"/>
      <c r="L74" s="81"/>
      <c r="M74" s="51"/>
      <c r="N74" s="51"/>
      <c r="O74" s="81"/>
      <c r="P74" s="41">
        <v>0.34</v>
      </c>
      <c r="Q74" s="41">
        <v>0.824</v>
      </c>
      <c r="R74" s="46">
        <f t="shared" si="7"/>
        <v>12135.922330097088</v>
      </c>
      <c r="S74" s="46">
        <f t="shared" si="8"/>
        <v>29411.76470588235</v>
      </c>
      <c r="T74" s="41"/>
      <c r="U74" s="41">
        <v>0.176</v>
      </c>
      <c r="V74" s="41">
        <v>0.66</v>
      </c>
      <c r="W74" s="47">
        <f t="shared" si="9"/>
        <v>1610.6060606060605</v>
      </c>
      <c r="X74" s="47">
        <f t="shared" si="10"/>
        <v>6039.772727272728</v>
      </c>
      <c r="Y74" s="41"/>
      <c r="Z74" s="81"/>
      <c r="AA74" s="81"/>
      <c r="AB74" s="51"/>
      <c r="AC74" s="51"/>
      <c r="AD74" s="81"/>
      <c r="AE74" s="81"/>
      <c r="AF74" s="81"/>
      <c r="AG74" s="51"/>
      <c r="AH74" s="51"/>
      <c r="AI74" s="81"/>
      <c r="AJ74" s="50"/>
      <c r="AK74" s="50"/>
      <c r="AL74" s="51"/>
      <c r="AM74" s="51"/>
      <c r="AN74" s="81"/>
      <c r="AO74" s="67"/>
      <c r="AP74" s="67"/>
      <c r="AQ74" s="67"/>
      <c r="AR74" s="83"/>
      <c r="AS74" s="83"/>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row>
    <row r="75" spans="1:123" ht="26.25">
      <c r="A75" s="65" t="s">
        <v>394</v>
      </c>
      <c r="B75" s="65" t="s">
        <v>395</v>
      </c>
      <c r="C75" s="76" t="s">
        <v>255</v>
      </c>
      <c r="D75" s="40" t="s">
        <v>567</v>
      </c>
      <c r="K75" s="83">
        <v>0</v>
      </c>
      <c r="L75" s="83">
        <v>0.005</v>
      </c>
      <c r="M75" s="136">
        <f>129000/L75</f>
        <v>25800000</v>
      </c>
      <c r="N75" s="136" t="s">
        <v>477</v>
      </c>
      <c r="P75" s="87">
        <v>0.975</v>
      </c>
      <c r="Q75" s="87">
        <v>1</v>
      </c>
      <c r="R75" s="56">
        <f t="shared" si="7"/>
        <v>10000</v>
      </c>
      <c r="S75" s="56">
        <f t="shared" si="8"/>
        <v>10256.410256410256</v>
      </c>
      <c r="U75" s="87">
        <v>0</v>
      </c>
      <c r="V75" s="87">
        <v>0.02</v>
      </c>
      <c r="W75" s="56">
        <f t="shared" si="9"/>
        <v>53150</v>
      </c>
      <c r="X75" s="56" t="s">
        <v>477</v>
      </c>
      <c r="AR75" s="83"/>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2"/>
      <c r="CT75" s="112"/>
      <c r="CU75" s="11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row>
    <row r="76" spans="1:123" s="103" customFormat="1" ht="78.75">
      <c r="A76" s="84" t="s">
        <v>396</v>
      </c>
      <c r="B76" s="84" t="s">
        <v>397</v>
      </c>
      <c r="C76" s="84" t="s">
        <v>398</v>
      </c>
      <c r="D76" s="41" t="s">
        <v>1</v>
      </c>
      <c r="E76" s="51"/>
      <c r="F76" s="81"/>
      <c r="G76" s="81"/>
      <c r="H76" s="51"/>
      <c r="I76" s="51"/>
      <c r="J76" s="51"/>
      <c r="K76" s="81">
        <v>0</v>
      </c>
      <c r="L76" s="81">
        <v>0.005</v>
      </c>
      <c r="M76" s="136">
        <f>129000/L76</f>
        <v>25800000</v>
      </c>
      <c r="N76" s="136" t="s">
        <v>477</v>
      </c>
      <c r="O76" s="81"/>
      <c r="P76" s="41">
        <v>0.685</v>
      </c>
      <c r="Q76" s="41">
        <v>0.89</v>
      </c>
      <c r="R76" s="46">
        <f t="shared" si="7"/>
        <v>11235.955056179775</v>
      </c>
      <c r="S76" s="46">
        <f t="shared" si="8"/>
        <v>14598.5401459854</v>
      </c>
      <c r="T76" s="41"/>
      <c r="U76" s="41">
        <v>0.11</v>
      </c>
      <c r="V76" s="41">
        <v>0.31</v>
      </c>
      <c r="W76" s="46">
        <f>1063/V76</f>
        <v>3429.032258064516</v>
      </c>
      <c r="X76" s="46">
        <f>1063/U76</f>
        <v>9663.636363636364</v>
      </c>
      <c r="Y76" s="41"/>
      <c r="Z76" s="81"/>
      <c r="AA76" s="81"/>
      <c r="AB76" s="51"/>
      <c r="AC76" s="51"/>
      <c r="AD76" s="81"/>
      <c r="AE76" s="81"/>
      <c r="AF76" s="81"/>
      <c r="AG76" s="51"/>
      <c r="AH76" s="51"/>
      <c r="AI76" s="81"/>
      <c r="AJ76" s="50"/>
      <c r="AK76" s="50"/>
      <c r="AL76" s="51"/>
      <c r="AM76" s="51"/>
      <c r="AN76" s="81"/>
      <c r="AO76" s="67"/>
      <c r="AP76" s="67"/>
      <c r="AQ76" s="67"/>
      <c r="AR76" s="83"/>
      <c r="AS76" s="83"/>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c r="CI76" s="112"/>
      <c r="CJ76" s="112"/>
      <c r="CK76" s="112"/>
      <c r="CL76" s="112"/>
      <c r="CM76" s="112"/>
      <c r="CN76" s="112"/>
      <c r="CO76" s="112"/>
      <c r="CP76" s="112"/>
      <c r="CQ76" s="112"/>
      <c r="CR76" s="112"/>
      <c r="CS76" s="112"/>
      <c r="CT76" s="112"/>
      <c r="CU76" s="112"/>
      <c r="CV76" s="112"/>
      <c r="CW76" s="112"/>
      <c r="CX76" s="112"/>
      <c r="CY76" s="112"/>
      <c r="CZ76" s="112"/>
      <c r="DA76" s="112"/>
      <c r="DB76" s="112"/>
      <c r="DC76" s="112"/>
      <c r="DD76" s="112"/>
      <c r="DE76" s="112"/>
      <c r="DF76" s="112"/>
      <c r="DG76" s="112"/>
      <c r="DH76" s="112"/>
      <c r="DI76" s="112"/>
      <c r="DJ76" s="112"/>
      <c r="DK76" s="112"/>
      <c r="DL76" s="112"/>
      <c r="DM76" s="112"/>
      <c r="DN76" s="112"/>
      <c r="DO76" s="112"/>
      <c r="DP76" s="112"/>
      <c r="DQ76" s="112"/>
      <c r="DR76" s="112"/>
      <c r="DS76" s="112"/>
    </row>
    <row r="77" spans="1:123" ht="78.75">
      <c r="A77" s="44" t="s">
        <v>399</v>
      </c>
      <c r="B77" s="44" t="s">
        <v>400</v>
      </c>
      <c r="C77" s="77" t="s">
        <v>401</v>
      </c>
      <c r="D77" s="40" t="s">
        <v>21</v>
      </c>
      <c r="K77" s="83">
        <v>0.001</v>
      </c>
      <c r="L77" s="83">
        <v>0.03</v>
      </c>
      <c r="M77" s="136">
        <f>129000/L77</f>
        <v>4300000</v>
      </c>
      <c r="N77" s="136">
        <f>129000/K77</f>
        <v>129000000</v>
      </c>
      <c r="P77" s="87">
        <v>0.92</v>
      </c>
      <c r="Q77" s="87">
        <v>0.998</v>
      </c>
      <c r="R77" s="56">
        <f t="shared" si="7"/>
        <v>10020.040080160321</v>
      </c>
      <c r="S77" s="56">
        <f t="shared" si="8"/>
        <v>10869.565217391304</v>
      </c>
      <c r="AO77" s="67" t="s">
        <v>560</v>
      </c>
      <c r="AP77" s="120" t="s">
        <v>561</v>
      </c>
      <c r="AR77" s="83"/>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112"/>
    </row>
    <row r="78" spans="1:123" s="103" customFormat="1" ht="92.25">
      <c r="A78" s="84" t="s">
        <v>402</v>
      </c>
      <c r="B78" s="84" t="s">
        <v>403</v>
      </c>
      <c r="C78" s="84" t="s">
        <v>404</v>
      </c>
      <c r="D78" s="41" t="s">
        <v>568</v>
      </c>
      <c r="E78" s="51"/>
      <c r="F78" s="81"/>
      <c r="G78" s="81"/>
      <c r="H78" s="51"/>
      <c r="I78" s="51"/>
      <c r="J78" s="51"/>
      <c r="K78" s="81">
        <v>0.001</v>
      </c>
      <c r="L78" s="81">
        <v>0.03</v>
      </c>
      <c r="M78" s="136">
        <f>129000/L78</f>
        <v>4300000</v>
      </c>
      <c r="N78" s="136">
        <f>129000/K78</f>
        <v>129000000</v>
      </c>
      <c r="O78" s="81"/>
      <c r="P78" s="41">
        <v>0.97</v>
      </c>
      <c r="Q78" s="41">
        <v>0.999</v>
      </c>
      <c r="R78" s="46">
        <f t="shared" si="7"/>
        <v>10010.01001001001</v>
      </c>
      <c r="S78" s="46">
        <f t="shared" si="8"/>
        <v>10309.278350515464</v>
      </c>
      <c r="T78" s="41"/>
      <c r="U78" s="41"/>
      <c r="V78" s="41"/>
      <c r="W78" s="46"/>
      <c r="X78" s="46"/>
      <c r="Y78" s="41"/>
      <c r="Z78" s="81"/>
      <c r="AA78" s="81"/>
      <c r="AB78" s="51"/>
      <c r="AC78" s="51"/>
      <c r="AD78" s="81"/>
      <c r="AE78" s="81"/>
      <c r="AF78" s="81"/>
      <c r="AG78" s="51"/>
      <c r="AH78" s="51"/>
      <c r="AI78" s="81"/>
      <c r="AJ78" s="50"/>
      <c r="AK78" s="50"/>
      <c r="AL78" s="51"/>
      <c r="AM78" s="51"/>
      <c r="AN78" s="81"/>
      <c r="AO78" s="67"/>
      <c r="AP78" s="67"/>
      <c r="AQ78" s="67"/>
      <c r="AR78" s="83"/>
      <c r="AS78" s="83"/>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2"/>
      <c r="CT78" s="112"/>
      <c r="CU78" s="112"/>
      <c r="CV78" s="112"/>
      <c r="CW78" s="112"/>
      <c r="CX78" s="112"/>
      <c r="CY78" s="112"/>
      <c r="CZ78" s="112"/>
      <c r="DA78" s="112"/>
      <c r="DB78" s="112"/>
      <c r="DC78" s="112"/>
      <c r="DD78" s="112"/>
      <c r="DE78" s="112"/>
      <c r="DF78" s="112"/>
      <c r="DG78" s="112"/>
      <c r="DH78" s="112"/>
      <c r="DI78" s="112"/>
      <c r="DJ78" s="112"/>
      <c r="DK78" s="112"/>
      <c r="DL78" s="112"/>
      <c r="DM78" s="112"/>
      <c r="DN78" s="112"/>
      <c r="DO78" s="112"/>
      <c r="DP78" s="112"/>
      <c r="DQ78" s="112"/>
      <c r="DR78" s="112"/>
      <c r="DS78" s="112"/>
    </row>
    <row r="79" spans="1:123" ht="52.5">
      <c r="A79" s="65" t="s">
        <v>405</v>
      </c>
      <c r="B79" s="65" t="s">
        <v>406</v>
      </c>
      <c r="C79" s="76" t="s">
        <v>407</v>
      </c>
      <c r="D79" s="40" t="s">
        <v>555</v>
      </c>
      <c r="P79" s="87">
        <v>0.95</v>
      </c>
      <c r="Q79" s="87">
        <v>1</v>
      </c>
      <c r="R79" s="47">
        <f t="shared" si="7"/>
        <v>10000</v>
      </c>
      <c r="S79" s="47">
        <f t="shared" si="8"/>
        <v>10526.315789473685</v>
      </c>
      <c r="AO79" s="67" t="s">
        <v>557</v>
      </c>
      <c r="AR79" s="83"/>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112"/>
      <c r="DF79" s="112"/>
      <c r="DG79" s="112"/>
      <c r="DH79" s="112"/>
      <c r="DI79" s="112"/>
      <c r="DJ79" s="112"/>
      <c r="DK79" s="112"/>
      <c r="DL79" s="112"/>
      <c r="DM79" s="112"/>
      <c r="DN79" s="112"/>
      <c r="DO79" s="112"/>
      <c r="DP79" s="112"/>
      <c r="DQ79" s="112"/>
      <c r="DR79" s="112"/>
      <c r="DS79" s="112"/>
    </row>
    <row r="80" spans="1:123" s="103" customFormat="1" ht="26.25">
      <c r="A80" s="84" t="s">
        <v>408</v>
      </c>
      <c r="B80" s="84" t="s">
        <v>409</v>
      </c>
      <c r="C80" s="84" t="s">
        <v>255</v>
      </c>
      <c r="D80" s="41" t="s">
        <v>569</v>
      </c>
      <c r="E80" s="51"/>
      <c r="F80" s="81"/>
      <c r="G80" s="81"/>
      <c r="H80" s="51"/>
      <c r="I80" s="51"/>
      <c r="J80" s="51"/>
      <c r="K80" s="81">
        <v>0.001</v>
      </c>
      <c r="L80" s="81">
        <v>0.03</v>
      </c>
      <c r="M80" s="136">
        <f>129000/L80</f>
        <v>4300000</v>
      </c>
      <c r="N80" s="136">
        <f>129000/K80</f>
        <v>129000000</v>
      </c>
      <c r="O80" s="81"/>
      <c r="P80" s="41">
        <v>0.95</v>
      </c>
      <c r="Q80" s="41">
        <v>0.999</v>
      </c>
      <c r="R80" s="46">
        <f t="shared" si="7"/>
        <v>10010.01001001001</v>
      </c>
      <c r="S80" s="46">
        <f t="shared" si="8"/>
        <v>10526.315789473685</v>
      </c>
      <c r="T80" s="41"/>
      <c r="U80" s="41">
        <v>0</v>
      </c>
      <c r="V80" s="41">
        <v>0.02</v>
      </c>
      <c r="W80" s="46">
        <f>1063/V80</f>
        <v>53150</v>
      </c>
      <c r="X80" s="46" t="s">
        <v>477</v>
      </c>
      <c r="Y80" s="41"/>
      <c r="Z80" s="81"/>
      <c r="AA80" s="81"/>
      <c r="AB80" s="51"/>
      <c r="AC80" s="51"/>
      <c r="AD80" s="81"/>
      <c r="AE80" s="81"/>
      <c r="AF80" s="81"/>
      <c r="AG80" s="51"/>
      <c r="AH80" s="51"/>
      <c r="AI80" s="81"/>
      <c r="AJ80" s="50"/>
      <c r="AK80" s="50"/>
      <c r="AL80" s="51"/>
      <c r="AM80" s="51"/>
      <c r="AN80" s="81"/>
      <c r="AO80" s="67"/>
      <c r="AP80" s="67"/>
      <c r="AQ80" s="67"/>
      <c r="AR80" s="83"/>
      <c r="AS80" s="83"/>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12"/>
      <c r="CL80" s="112"/>
      <c r="CM80" s="112"/>
      <c r="CN80" s="112"/>
      <c r="CO80" s="112"/>
      <c r="CP80" s="112"/>
      <c r="CQ80" s="112"/>
      <c r="CR80" s="112"/>
      <c r="CS80" s="112"/>
      <c r="CT80" s="112"/>
      <c r="CU80" s="112"/>
      <c r="CV80" s="112"/>
      <c r="CW80" s="112"/>
      <c r="CX80" s="112"/>
      <c r="CY80" s="112"/>
      <c r="CZ80" s="112"/>
      <c r="DA80" s="112"/>
      <c r="DB80" s="112"/>
      <c r="DC80" s="112"/>
      <c r="DD80" s="112"/>
      <c r="DE80" s="112"/>
      <c r="DF80" s="112"/>
      <c r="DG80" s="112"/>
      <c r="DH80" s="112"/>
      <c r="DI80" s="112"/>
      <c r="DJ80" s="112"/>
      <c r="DK80" s="112"/>
      <c r="DL80" s="112"/>
      <c r="DM80" s="112"/>
      <c r="DN80" s="112"/>
      <c r="DO80" s="112"/>
      <c r="DP80" s="112"/>
      <c r="DQ80" s="112"/>
      <c r="DR80" s="112"/>
      <c r="DS80" s="112"/>
    </row>
    <row r="81" spans="1:123" ht="50.25">
      <c r="A81" s="122" t="s">
        <v>570</v>
      </c>
      <c r="B81" s="122" t="s">
        <v>571</v>
      </c>
      <c r="C81" s="123" t="s">
        <v>572</v>
      </c>
      <c r="D81" s="40" t="s">
        <v>519</v>
      </c>
      <c r="K81" s="83">
        <v>0.001</v>
      </c>
      <c r="L81" s="83">
        <v>0.02</v>
      </c>
      <c r="M81" s="136">
        <f>129000/L81</f>
        <v>6450000</v>
      </c>
      <c r="N81" s="136">
        <f>129000/K81</f>
        <v>129000000</v>
      </c>
      <c r="P81" s="87">
        <v>0.695</v>
      </c>
      <c r="Q81" s="87">
        <v>0.968</v>
      </c>
      <c r="R81" s="56">
        <f t="shared" si="7"/>
        <v>10330.578512396694</v>
      </c>
      <c r="S81" s="56">
        <f t="shared" si="8"/>
        <v>14388.489208633095</v>
      </c>
      <c r="U81" s="87">
        <v>0.025</v>
      </c>
      <c r="V81" s="87">
        <v>0.23</v>
      </c>
      <c r="W81" s="56">
        <f>1063/V81</f>
        <v>4621.739130434782</v>
      </c>
      <c r="X81" s="56">
        <f>1063/U81</f>
        <v>42520</v>
      </c>
      <c r="AO81" s="67" t="s">
        <v>520</v>
      </c>
      <c r="AQ81" s="67" t="s">
        <v>521</v>
      </c>
      <c r="AR81" s="83"/>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c r="CI81" s="112"/>
      <c r="CJ81" s="112"/>
      <c r="CK81" s="112"/>
      <c r="CL81" s="112"/>
      <c r="CM81" s="112"/>
      <c r="CN81" s="112"/>
      <c r="CO81" s="112"/>
      <c r="CP81" s="112"/>
      <c r="CQ81" s="112"/>
      <c r="CR81" s="112"/>
      <c r="CS81" s="112"/>
      <c r="CT81" s="112"/>
      <c r="CU81" s="112"/>
      <c r="CV81" s="112"/>
      <c r="CW81" s="112"/>
      <c r="CX81" s="112"/>
      <c r="CY81" s="112"/>
      <c r="CZ81" s="112"/>
      <c r="DA81" s="112"/>
      <c r="DB81" s="112"/>
      <c r="DC81" s="112"/>
      <c r="DD81" s="112"/>
      <c r="DE81" s="112"/>
      <c r="DF81" s="112"/>
      <c r="DG81" s="112"/>
      <c r="DH81" s="112"/>
      <c r="DI81" s="112"/>
      <c r="DJ81" s="112"/>
      <c r="DK81" s="112"/>
      <c r="DL81" s="112"/>
      <c r="DM81" s="112"/>
      <c r="DN81" s="112"/>
      <c r="DO81" s="112"/>
      <c r="DP81" s="112"/>
      <c r="DQ81" s="112"/>
      <c r="DR81" s="112"/>
      <c r="DS81" s="112"/>
    </row>
    <row r="82" spans="1:123" s="103" customFormat="1" ht="50.25">
      <c r="A82" s="130" t="s">
        <v>573</v>
      </c>
      <c r="B82" s="130" t="s">
        <v>574</v>
      </c>
      <c r="C82" s="130" t="s">
        <v>575</v>
      </c>
      <c r="D82" s="41" t="s">
        <v>522</v>
      </c>
      <c r="E82" s="51"/>
      <c r="F82" s="81"/>
      <c r="G82" s="81"/>
      <c r="H82" s="51"/>
      <c r="I82" s="51"/>
      <c r="J82" s="51"/>
      <c r="K82" s="81">
        <v>0.001</v>
      </c>
      <c r="L82" s="81">
        <v>0.04</v>
      </c>
      <c r="M82" s="136">
        <f>129000/L82</f>
        <v>3225000</v>
      </c>
      <c r="N82" s="136">
        <f>129000/K82</f>
        <v>129000000</v>
      </c>
      <c r="O82" s="81"/>
      <c r="P82" s="41">
        <v>0.56</v>
      </c>
      <c r="Q82" s="41">
        <v>0.914</v>
      </c>
      <c r="R82" s="46">
        <f t="shared" si="7"/>
        <v>10940.919037199124</v>
      </c>
      <c r="S82" s="46">
        <f t="shared" si="8"/>
        <v>17857.142857142855</v>
      </c>
      <c r="T82" s="41"/>
      <c r="U82" s="41">
        <v>0.085</v>
      </c>
      <c r="V82" s="41">
        <v>0.4</v>
      </c>
      <c r="W82" s="46">
        <f>1063/V82</f>
        <v>2657.5</v>
      </c>
      <c r="X82" s="46">
        <f>1063/U82</f>
        <v>12505.882352941175</v>
      </c>
      <c r="Y82" s="41"/>
      <c r="Z82" s="81"/>
      <c r="AA82" s="81"/>
      <c r="AB82" s="51"/>
      <c r="AC82" s="51"/>
      <c r="AD82" s="81"/>
      <c r="AE82" s="81"/>
      <c r="AF82" s="81"/>
      <c r="AG82" s="51"/>
      <c r="AH82" s="51"/>
      <c r="AI82" s="81"/>
      <c r="AJ82" s="50"/>
      <c r="AK82" s="50"/>
      <c r="AL82" s="51"/>
      <c r="AM82" s="51"/>
      <c r="AN82" s="81"/>
      <c r="AO82" s="67"/>
      <c r="AP82" s="67"/>
      <c r="AQ82" s="67"/>
      <c r="AR82" s="83"/>
      <c r="AS82" s="83"/>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c r="DF82" s="112"/>
      <c r="DG82" s="112"/>
      <c r="DH82" s="112"/>
      <c r="DI82" s="112"/>
      <c r="DJ82" s="112"/>
      <c r="DK82" s="112"/>
      <c r="DL82" s="112"/>
      <c r="DM82" s="112"/>
      <c r="DN82" s="112"/>
      <c r="DO82" s="112"/>
      <c r="DP82" s="112"/>
      <c r="DQ82" s="112"/>
      <c r="DR82" s="112"/>
      <c r="DS82" s="112"/>
    </row>
    <row r="83" spans="1:123" ht="26.25">
      <c r="A83" s="124" t="s">
        <v>576</v>
      </c>
      <c r="B83" s="124" t="s">
        <v>577</v>
      </c>
      <c r="C83" s="99" t="s">
        <v>255</v>
      </c>
      <c r="D83" s="40" t="s">
        <v>523</v>
      </c>
      <c r="K83" s="83">
        <v>0</v>
      </c>
      <c r="L83" s="83">
        <v>0.01</v>
      </c>
      <c r="M83" s="136">
        <f>129000/L83</f>
        <v>12900000</v>
      </c>
      <c r="N83" s="136" t="s">
        <v>477</v>
      </c>
      <c r="P83" s="87">
        <v>0.99</v>
      </c>
      <c r="Q83" s="87">
        <v>1</v>
      </c>
      <c r="R83" s="56">
        <f t="shared" si="7"/>
        <v>10000</v>
      </c>
      <c r="S83" s="56">
        <f t="shared" si="8"/>
        <v>10101.0101010101</v>
      </c>
      <c r="AR83" s="83"/>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c r="CI83" s="112"/>
      <c r="CJ83" s="112"/>
      <c r="CK83" s="112"/>
      <c r="CL83" s="112"/>
      <c r="CM83" s="112"/>
      <c r="CN83" s="112"/>
      <c r="CO83" s="112"/>
      <c r="CP83" s="112"/>
      <c r="CQ83" s="112"/>
      <c r="CR83" s="112"/>
      <c r="CS83" s="112"/>
      <c r="CT83" s="112"/>
      <c r="CU83" s="112"/>
      <c r="CV83" s="112"/>
      <c r="CW83" s="112"/>
      <c r="CX83" s="112"/>
      <c r="CY83" s="112"/>
      <c r="CZ83" s="112"/>
      <c r="DA83" s="112"/>
      <c r="DB83" s="112"/>
      <c r="DC83" s="112"/>
      <c r="DD83" s="112"/>
      <c r="DE83" s="112"/>
      <c r="DF83" s="112"/>
      <c r="DG83" s="112"/>
      <c r="DH83" s="112"/>
      <c r="DI83" s="112"/>
      <c r="DJ83" s="112"/>
      <c r="DK83" s="112"/>
      <c r="DL83" s="112"/>
      <c r="DM83" s="112"/>
      <c r="DN83" s="112"/>
      <c r="DO83" s="112"/>
      <c r="DP83" s="112"/>
      <c r="DQ83" s="112"/>
      <c r="DR83" s="112"/>
      <c r="DS83" s="112"/>
    </row>
    <row r="84" spans="1:123" s="103" customFormat="1" ht="12.75">
      <c r="A84" s="130" t="s">
        <v>578</v>
      </c>
      <c r="B84" s="130" t="s">
        <v>579</v>
      </c>
      <c r="C84" s="130" t="s">
        <v>255</v>
      </c>
      <c r="D84" s="41" t="s">
        <v>490</v>
      </c>
      <c r="E84" s="51"/>
      <c r="F84" s="81"/>
      <c r="G84" s="81"/>
      <c r="H84" s="51"/>
      <c r="I84" s="51"/>
      <c r="J84" s="51"/>
      <c r="K84" s="81"/>
      <c r="L84" s="81"/>
      <c r="M84" s="51"/>
      <c r="N84" s="51"/>
      <c r="O84" s="81"/>
      <c r="P84" s="41">
        <v>1</v>
      </c>
      <c r="Q84" s="41">
        <v>1</v>
      </c>
      <c r="R84" s="47">
        <f t="shared" si="7"/>
        <v>10000</v>
      </c>
      <c r="S84" s="47">
        <f t="shared" si="8"/>
        <v>10000</v>
      </c>
      <c r="T84" s="41"/>
      <c r="U84" s="41"/>
      <c r="V84" s="41"/>
      <c r="W84" s="46"/>
      <c r="X84" s="46"/>
      <c r="Y84" s="41"/>
      <c r="Z84" s="81"/>
      <c r="AA84" s="81"/>
      <c r="AB84" s="51"/>
      <c r="AC84" s="51"/>
      <c r="AD84" s="81"/>
      <c r="AE84" s="81"/>
      <c r="AF84" s="81"/>
      <c r="AG84" s="51"/>
      <c r="AH84" s="51"/>
      <c r="AI84" s="81"/>
      <c r="AJ84" s="50"/>
      <c r="AK84" s="50"/>
      <c r="AL84" s="51"/>
      <c r="AM84" s="51"/>
      <c r="AN84" s="81"/>
      <c r="AO84" s="67"/>
      <c r="AP84" s="67"/>
      <c r="AQ84" s="67"/>
      <c r="AR84" s="83"/>
      <c r="AS84" s="83"/>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c r="CI84" s="112"/>
      <c r="CJ84" s="112"/>
      <c r="CK84" s="112"/>
      <c r="CL84" s="112"/>
      <c r="CM84" s="112"/>
      <c r="CN84" s="112"/>
      <c r="CO84" s="112"/>
      <c r="CP84" s="112"/>
      <c r="CQ84" s="112"/>
      <c r="CR84" s="112"/>
      <c r="CS84" s="112"/>
      <c r="CT84" s="112"/>
      <c r="CU84" s="112"/>
      <c r="CV84" s="112"/>
      <c r="CW84" s="112"/>
      <c r="CX84" s="112"/>
      <c r="CY84" s="112"/>
      <c r="CZ84" s="112"/>
      <c r="DA84" s="112"/>
      <c r="DB84" s="112"/>
      <c r="DC84" s="112"/>
      <c r="DD84" s="112"/>
      <c r="DE84" s="112"/>
      <c r="DF84" s="112"/>
      <c r="DG84" s="112"/>
      <c r="DH84" s="112"/>
      <c r="DI84" s="112"/>
      <c r="DJ84" s="112"/>
      <c r="DK84" s="112"/>
      <c r="DL84" s="112"/>
      <c r="DM84" s="112"/>
      <c r="DN84" s="112"/>
      <c r="DO84" s="112"/>
      <c r="DP84" s="112"/>
      <c r="DQ84" s="112"/>
      <c r="DR84" s="112"/>
      <c r="DS84" s="112"/>
    </row>
    <row r="85" spans="1:123" ht="50.25">
      <c r="A85" s="124" t="s">
        <v>580</v>
      </c>
      <c r="B85" s="124" t="s">
        <v>581</v>
      </c>
      <c r="C85" s="99" t="s">
        <v>582</v>
      </c>
      <c r="D85" s="40" t="s">
        <v>524</v>
      </c>
      <c r="K85" s="83">
        <v>0.001</v>
      </c>
      <c r="L85" s="83">
        <v>0.04</v>
      </c>
      <c r="M85" s="136">
        <f>129000/L85</f>
        <v>3225000</v>
      </c>
      <c r="N85" s="136">
        <f>129000/K85</f>
        <v>129000000</v>
      </c>
      <c r="P85" s="87">
        <v>0.93</v>
      </c>
      <c r="Q85" s="87">
        <v>0.999</v>
      </c>
      <c r="R85" s="56">
        <f t="shared" si="7"/>
        <v>10010.01001001001</v>
      </c>
      <c r="S85" s="56">
        <f t="shared" si="8"/>
        <v>10752.68817204301</v>
      </c>
      <c r="U85" s="172">
        <v>0</v>
      </c>
      <c r="V85" s="172">
        <v>0.02</v>
      </c>
      <c r="W85" s="173">
        <f>1063/V85</f>
        <v>53150</v>
      </c>
      <c r="X85" s="173" t="s">
        <v>477</v>
      </c>
      <c r="AP85" s="67" t="s">
        <v>561</v>
      </c>
      <c r="AR85" s="83"/>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112"/>
      <c r="BY85" s="112"/>
      <c r="BZ85" s="112"/>
      <c r="CA85" s="112"/>
      <c r="CB85" s="112"/>
      <c r="CC85" s="112"/>
      <c r="CD85" s="112"/>
      <c r="CE85" s="112"/>
      <c r="CF85" s="112"/>
      <c r="CG85" s="112"/>
      <c r="CH85" s="112"/>
      <c r="CI85" s="112"/>
      <c r="CJ85" s="112"/>
      <c r="CK85" s="112"/>
      <c r="CL85" s="112"/>
      <c r="CM85" s="112"/>
      <c r="CN85" s="112"/>
      <c r="CO85" s="112"/>
      <c r="CP85" s="112"/>
      <c r="CQ85" s="112"/>
      <c r="CR85" s="112"/>
      <c r="CS85" s="112"/>
      <c r="CT85" s="112"/>
      <c r="CU85" s="112"/>
      <c r="CV85" s="112"/>
      <c r="CW85" s="112"/>
      <c r="CX85" s="112"/>
      <c r="CY85" s="112"/>
      <c r="CZ85" s="112"/>
      <c r="DA85" s="112"/>
      <c r="DB85" s="112"/>
      <c r="DC85" s="112"/>
      <c r="DD85" s="112"/>
      <c r="DE85" s="112"/>
      <c r="DF85" s="112"/>
      <c r="DG85" s="112"/>
      <c r="DH85" s="112"/>
      <c r="DI85" s="112"/>
      <c r="DJ85" s="112"/>
      <c r="DK85" s="112"/>
      <c r="DL85" s="112"/>
      <c r="DM85" s="112"/>
      <c r="DN85" s="112"/>
      <c r="DO85" s="112"/>
      <c r="DP85" s="112"/>
      <c r="DQ85" s="112"/>
      <c r="DR85" s="112"/>
      <c r="DS85" s="112"/>
    </row>
    <row r="86" spans="1:123" s="103" customFormat="1" ht="37.5">
      <c r="A86" s="130" t="s">
        <v>583</v>
      </c>
      <c r="B86" s="130" t="s">
        <v>584</v>
      </c>
      <c r="C86" s="130" t="s">
        <v>585</v>
      </c>
      <c r="D86" s="41" t="s">
        <v>525</v>
      </c>
      <c r="E86" s="51"/>
      <c r="F86" s="81"/>
      <c r="G86" s="81"/>
      <c r="H86" s="51"/>
      <c r="I86" s="51"/>
      <c r="J86" s="51"/>
      <c r="K86" s="81">
        <v>0.15</v>
      </c>
      <c r="L86" s="81">
        <v>0.3</v>
      </c>
      <c r="M86" s="136">
        <f>129000/L86</f>
        <v>430000</v>
      </c>
      <c r="N86" s="136">
        <f>129000/K86</f>
        <v>860000</v>
      </c>
      <c r="O86" s="81"/>
      <c r="P86" s="41">
        <v>0.68</v>
      </c>
      <c r="Q86" s="41">
        <v>0.85</v>
      </c>
      <c r="R86" s="46">
        <f t="shared" si="7"/>
        <v>11764.705882352942</v>
      </c>
      <c r="S86" s="46">
        <f t="shared" si="8"/>
        <v>14705.882352941175</v>
      </c>
      <c r="T86" s="41"/>
      <c r="U86" s="41">
        <v>0</v>
      </c>
      <c r="V86" s="41">
        <v>0.02</v>
      </c>
      <c r="W86" s="46">
        <f>1063/V86</f>
        <v>53150</v>
      </c>
      <c r="X86" s="46" t="s">
        <v>477</v>
      </c>
      <c r="Y86" s="41"/>
      <c r="Z86" s="81"/>
      <c r="AA86" s="81"/>
      <c r="AB86" s="51"/>
      <c r="AC86" s="51"/>
      <c r="AD86" s="81"/>
      <c r="AE86" s="81"/>
      <c r="AF86" s="81"/>
      <c r="AG86" s="51"/>
      <c r="AH86" s="51"/>
      <c r="AI86" s="81"/>
      <c r="AJ86" s="50"/>
      <c r="AK86" s="50"/>
      <c r="AL86" s="51"/>
      <c r="AM86" s="51"/>
      <c r="AN86" s="81"/>
      <c r="AO86" s="67"/>
      <c r="AP86" s="67"/>
      <c r="AQ86" s="67"/>
      <c r="AR86" s="83"/>
      <c r="AS86" s="83"/>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12"/>
      <c r="DF86" s="112"/>
      <c r="DG86" s="112"/>
      <c r="DH86" s="112"/>
      <c r="DI86" s="112"/>
      <c r="DJ86" s="112"/>
      <c r="DK86" s="112"/>
      <c r="DL86" s="112"/>
      <c r="DM86" s="112"/>
      <c r="DN86" s="112"/>
      <c r="DO86" s="112"/>
      <c r="DP86" s="112"/>
      <c r="DQ86" s="112"/>
      <c r="DR86" s="112"/>
      <c r="DS86" s="112"/>
    </row>
    <row r="87" spans="1:123" ht="87.75">
      <c r="A87" s="124" t="s">
        <v>586</v>
      </c>
      <c r="B87" s="124" t="s">
        <v>587</v>
      </c>
      <c r="C87" s="125" t="s">
        <v>588</v>
      </c>
      <c r="D87" s="40" t="s">
        <v>527</v>
      </c>
      <c r="K87" s="83">
        <v>0</v>
      </c>
      <c r="L87" s="83">
        <v>0.005</v>
      </c>
      <c r="M87" s="136">
        <f>129000/L87</f>
        <v>25800000</v>
      </c>
      <c r="N87" s="136" t="s">
        <v>477</v>
      </c>
      <c r="P87" s="87">
        <v>0.55</v>
      </c>
      <c r="Q87" s="87">
        <v>0.909</v>
      </c>
      <c r="R87" s="56">
        <f t="shared" si="7"/>
        <v>11001.100110011</v>
      </c>
      <c r="S87" s="56">
        <f t="shared" si="8"/>
        <v>18181.81818181818</v>
      </c>
      <c r="U87" s="87">
        <v>0.085</v>
      </c>
      <c r="V87" s="87">
        <v>0.38</v>
      </c>
      <c r="W87" s="56">
        <f>1063/V87</f>
        <v>2797.3684210526317</v>
      </c>
      <c r="X87" s="56">
        <f>1063/U87</f>
        <v>12505.882352941175</v>
      </c>
      <c r="AO87" s="67" t="s">
        <v>520</v>
      </c>
      <c r="AP87" s="67" t="s">
        <v>561</v>
      </c>
      <c r="AQ87" s="67" t="s">
        <v>521</v>
      </c>
      <c r="AR87" s="83"/>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112"/>
      <c r="BY87" s="112"/>
      <c r="BZ87" s="112"/>
      <c r="CA87" s="112"/>
      <c r="CB87" s="112"/>
      <c r="CC87" s="112"/>
      <c r="CD87" s="112"/>
      <c r="CE87" s="112"/>
      <c r="CF87" s="112"/>
      <c r="CG87" s="112"/>
      <c r="CH87" s="112"/>
      <c r="CI87" s="112"/>
      <c r="CJ87" s="112"/>
      <c r="CK87" s="112"/>
      <c r="CL87" s="112"/>
      <c r="CM87" s="112"/>
      <c r="CN87" s="112"/>
      <c r="CO87" s="112"/>
      <c r="CP87" s="112"/>
      <c r="CQ87" s="112"/>
      <c r="CR87" s="112"/>
      <c r="CS87" s="112"/>
      <c r="CT87" s="112"/>
      <c r="CU87" s="112"/>
      <c r="CV87" s="112"/>
      <c r="CW87" s="112"/>
      <c r="CX87" s="112"/>
      <c r="CY87" s="112"/>
      <c r="CZ87" s="112"/>
      <c r="DA87" s="112"/>
      <c r="DB87" s="112"/>
      <c r="DC87" s="112"/>
      <c r="DD87" s="112"/>
      <c r="DE87" s="112"/>
      <c r="DF87" s="112"/>
      <c r="DG87" s="112"/>
      <c r="DH87" s="112"/>
      <c r="DI87" s="112"/>
      <c r="DJ87" s="112"/>
      <c r="DK87" s="112"/>
      <c r="DL87" s="112"/>
      <c r="DM87" s="112"/>
      <c r="DN87" s="112"/>
      <c r="DO87" s="112"/>
      <c r="DP87" s="112"/>
      <c r="DQ87" s="112"/>
      <c r="DR87" s="112"/>
      <c r="DS87" s="112"/>
    </row>
    <row r="88" spans="1:123" s="103" customFormat="1" ht="63">
      <c r="A88" s="130" t="s">
        <v>589</v>
      </c>
      <c r="B88" s="130" t="s">
        <v>590</v>
      </c>
      <c r="C88" s="130" t="s">
        <v>591</v>
      </c>
      <c r="D88" s="41" t="s">
        <v>526</v>
      </c>
      <c r="E88" s="51"/>
      <c r="F88" s="81"/>
      <c r="G88" s="81"/>
      <c r="H88" s="51"/>
      <c r="I88" s="51"/>
      <c r="J88" s="51"/>
      <c r="K88" s="81">
        <v>0.001</v>
      </c>
      <c r="L88" s="81">
        <v>0.04</v>
      </c>
      <c r="M88" s="136">
        <f>129000/L88</f>
        <v>3225000</v>
      </c>
      <c r="N88" s="136">
        <f>129000/K88</f>
        <v>129000000</v>
      </c>
      <c r="O88" s="81"/>
      <c r="P88" s="41">
        <v>0.55</v>
      </c>
      <c r="Q88" s="41">
        <v>0.923</v>
      </c>
      <c r="R88" s="46">
        <f t="shared" si="7"/>
        <v>10834.236186348862</v>
      </c>
      <c r="S88" s="46">
        <f t="shared" si="8"/>
        <v>18181.81818181818</v>
      </c>
      <c r="T88" s="41"/>
      <c r="U88" s="41">
        <v>0.076</v>
      </c>
      <c r="V88" s="41">
        <v>0.4</v>
      </c>
      <c r="W88" s="46">
        <f>1063/V88</f>
        <v>2657.5</v>
      </c>
      <c r="X88" s="46">
        <f>1063/U88</f>
        <v>13986.842105263158</v>
      </c>
      <c r="Y88" s="41"/>
      <c r="Z88" s="81"/>
      <c r="AA88" s="81"/>
      <c r="AB88" s="51"/>
      <c r="AC88" s="51"/>
      <c r="AD88" s="81"/>
      <c r="AE88" s="81"/>
      <c r="AF88" s="81"/>
      <c r="AG88" s="51"/>
      <c r="AH88" s="51"/>
      <c r="AI88" s="81"/>
      <c r="AJ88" s="50"/>
      <c r="AK88" s="50"/>
      <c r="AL88" s="51"/>
      <c r="AM88" s="51"/>
      <c r="AN88" s="81"/>
      <c r="AO88" s="67"/>
      <c r="AP88" s="67" t="s">
        <v>561</v>
      </c>
      <c r="AQ88" s="67"/>
      <c r="AR88" s="83"/>
      <c r="AS88" s="83"/>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c r="CQ88" s="112"/>
      <c r="CR88" s="112"/>
      <c r="CS88" s="112"/>
      <c r="CT88" s="112"/>
      <c r="CU88" s="112"/>
      <c r="CV88" s="112"/>
      <c r="CW88" s="112"/>
      <c r="CX88" s="112"/>
      <c r="CY88" s="112"/>
      <c r="CZ88" s="112"/>
      <c r="DA88" s="112"/>
      <c r="DB88" s="112"/>
      <c r="DC88" s="112"/>
      <c r="DD88" s="112"/>
      <c r="DE88" s="112"/>
      <c r="DF88" s="112"/>
      <c r="DG88" s="112"/>
      <c r="DH88" s="112"/>
      <c r="DI88" s="112"/>
      <c r="DJ88" s="112"/>
      <c r="DK88" s="112"/>
      <c r="DL88" s="112"/>
      <c r="DM88" s="112"/>
      <c r="DN88" s="112"/>
      <c r="DO88" s="112"/>
      <c r="DP88" s="112"/>
      <c r="DQ88" s="112"/>
      <c r="DR88" s="112"/>
      <c r="DS88" s="112"/>
    </row>
    <row r="89" spans="1:123" ht="100.5">
      <c r="A89" s="124" t="s">
        <v>592</v>
      </c>
      <c r="B89" s="124" t="s">
        <v>593</v>
      </c>
      <c r="C89" s="99" t="s">
        <v>594</v>
      </c>
      <c r="D89" s="40" t="s">
        <v>528</v>
      </c>
      <c r="K89" s="83">
        <v>0.001</v>
      </c>
      <c r="L89" s="83">
        <v>0.04</v>
      </c>
      <c r="M89" s="136">
        <f>129000/L89</f>
        <v>3225000</v>
      </c>
      <c r="N89" s="136">
        <f>129000/K89</f>
        <v>129000000</v>
      </c>
      <c r="P89" s="87">
        <v>0.94</v>
      </c>
      <c r="Q89" s="87">
        <v>0.999</v>
      </c>
      <c r="R89" s="56">
        <f t="shared" si="7"/>
        <v>10010.01001001001</v>
      </c>
      <c r="S89" s="56">
        <f t="shared" si="8"/>
        <v>10638.297872340427</v>
      </c>
      <c r="U89" s="87">
        <v>0</v>
      </c>
      <c r="V89" s="87">
        <v>0.02</v>
      </c>
      <c r="W89" s="56">
        <f>1063/V89</f>
        <v>53150</v>
      </c>
      <c r="X89" s="56" t="s">
        <v>477</v>
      </c>
      <c r="AR89" s="83"/>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c r="CQ89" s="112"/>
      <c r="CR89" s="112"/>
      <c r="CS89" s="112"/>
      <c r="CT89" s="112"/>
      <c r="CU89" s="112"/>
      <c r="CV89" s="112"/>
      <c r="CW89" s="112"/>
      <c r="CX89" s="112"/>
      <c r="CY89" s="112"/>
      <c r="CZ89" s="112"/>
      <c r="DA89" s="112"/>
      <c r="DB89" s="112"/>
      <c r="DC89" s="112"/>
      <c r="DD89" s="112"/>
      <c r="DE89" s="112"/>
      <c r="DF89" s="112"/>
      <c r="DG89" s="112"/>
      <c r="DH89" s="112"/>
      <c r="DI89" s="112"/>
      <c r="DJ89" s="112"/>
      <c r="DK89" s="112"/>
      <c r="DL89" s="112"/>
      <c r="DM89" s="112"/>
      <c r="DN89" s="112"/>
      <c r="DO89" s="112"/>
      <c r="DP89" s="112"/>
      <c r="DQ89" s="112"/>
      <c r="DR89" s="112"/>
      <c r="DS89" s="112"/>
    </row>
    <row r="90" spans="1:123" s="103" customFormat="1" ht="63">
      <c r="A90" s="130" t="s">
        <v>595</v>
      </c>
      <c r="B90" s="130" t="s">
        <v>596</v>
      </c>
      <c r="C90" s="130" t="s">
        <v>597</v>
      </c>
      <c r="D90" s="41" t="s">
        <v>529</v>
      </c>
      <c r="E90" s="51"/>
      <c r="F90" s="81"/>
      <c r="G90" s="81"/>
      <c r="H90" s="51"/>
      <c r="I90" s="51"/>
      <c r="J90" s="51"/>
      <c r="K90" s="81"/>
      <c r="L90" s="81"/>
      <c r="M90" s="51"/>
      <c r="N90" s="51"/>
      <c r="O90" s="81"/>
      <c r="P90" s="41">
        <v>0.85</v>
      </c>
      <c r="Q90" s="41">
        <v>0.99</v>
      </c>
      <c r="R90" s="47">
        <f t="shared" si="7"/>
        <v>10101.0101010101</v>
      </c>
      <c r="S90" s="47">
        <f t="shared" si="8"/>
        <v>11764.705882352942</v>
      </c>
      <c r="T90" s="41"/>
      <c r="U90" s="41"/>
      <c r="V90" s="41"/>
      <c r="W90" s="46"/>
      <c r="X90" s="46"/>
      <c r="Y90" s="41"/>
      <c r="Z90" s="81"/>
      <c r="AA90" s="81"/>
      <c r="AB90" s="51"/>
      <c r="AC90" s="51"/>
      <c r="AD90" s="81"/>
      <c r="AE90" s="81"/>
      <c r="AF90" s="81"/>
      <c r="AG90" s="51"/>
      <c r="AH90" s="51"/>
      <c r="AI90" s="81"/>
      <c r="AJ90" s="50"/>
      <c r="AK90" s="50"/>
      <c r="AL90" s="51"/>
      <c r="AM90" s="51"/>
      <c r="AN90" s="81"/>
      <c r="AO90" s="121" t="s">
        <v>530</v>
      </c>
      <c r="AP90" s="67"/>
      <c r="AQ90" s="67"/>
      <c r="AR90" s="83"/>
      <c r="AS90" s="83"/>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row>
    <row r="91" spans="1:123" ht="50.25">
      <c r="A91" s="124" t="s">
        <v>598</v>
      </c>
      <c r="B91" s="124" t="s">
        <v>599</v>
      </c>
      <c r="C91" s="99" t="s">
        <v>600</v>
      </c>
      <c r="D91" s="40" t="s">
        <v>22</v>
      </c>
      <c r="P91" s="87">
        <v>0.54</v>
      </c>
      <c r="Q91" s="87">
        <v>0.923</v>
      </c>
      <c r="R91" s="56">
        <f t="shared" si="7"/>
        <v>10834.236186348862</v>
      </c>
      <c r="S91" s="56">
        <f t="shared" si="8"/>
        <v>18518.51851851852</v>
      </c>
      <c r="U91" s="87">
        <v>0.067</v>
      </c>
      <c r="V91" s="87">
        <v>0.36</v>
      </c>
      <c r="W91" s="47">
        <f aca="true" t="shared" si="11" ref="W91:W99">1063/V91</f>
        <v>2952.777777777778</v>
      </c>
      <c r="X91" s="47">
        <f aca="true" t="shared" si="12" ref="X91:X96">1063/U91</f>
        <v>15865.671641791043</v>
      </c>
      <c r="AO91" s="121" t="s">
        <v>531</v>
      </c>
      <c r="AR91" s="83"/>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row>
    <row r="92" spans="1:123" s="103" customFormat="1" ht="63">
      <c r="A92" s="130" t="s">
        <v>601</v>
      </c>
      <c r="B92" s="130" t="s">
        <v>602</v>
      </c>
      <c r="C92" s="130" t="s">
        <v>603</v>
      </c>
      <c r="D92" s="41" t="s">
        <v>532</v>
      </c>
      <c r="E92" s="51"/>
      <c r="F92" s="81"/>
      <c r="G92" s="81"/>
      <c r="H92" s="51"/>
      <c r="I92" s="51"/>
      <c r="J92" s="51"/>
      <c r="K92" s="81"/>
      <c r="L92" s="81"/>
      <c r="M92" s="51"/>
      <c r="N92" s="51"/>
      <c r="O92" s="81"/>
      <c r="P92" s="41">
        <v>0.58</v>
      </c>
      <c r="Q92" s="41">
        <v>0.933</v>
      </c>
      <c r="R92" s="46">
        <f t="shared" si="7"/>
        <v>10718.113612004287</v>
      </c>
      <c r="S92" s="46">
        <f t="shared" si="8"/>
        <v>17241.37931034483</v>
      </c>
      <c r="T92" s="41"/>
      <c r="U92" s="41">
        <v>0.067</v>
      </c>
      <c r="V92" s="41">
        <v>0.42</v>
      </c>
      <c r="W92" s="47">
        <f t="shared" si="11"/>
        <v>2530.952380952381</v>
      </c>
      <c r="X92" s="47">
        <f t="shared" si="12"/>
        <v>15865.671641791043</v>
      </c>
      <c r="Y92" s="41"/>
      <c r="Z92" s="81"/>
      <c r="AA92" s="81"/>
      <c r="AB92" s="51"/>
      <c r="AC92" s="51"/>
      <c r="AD92" s="81"/>
      <c r="AE92" s="81"/>
      <c r="AF92" s="81"/>
      <c r="AG92" s="51"/>
      <c r="AH92" s="51"/>
      <c r="AI92" s="81"/>
      <c r="AJ92" s="50"/>
      <c r="AK92" s="50"/>
      <c r="AL92" s="51"/>
      <c r="AM92" s="51"/>
      <c r="AN92" s="81"/>
      <c r="AO92" s="67"/>
      <c r="AP92" s="67"/>
      <c r="AQ92" s="67"/>
      <c r="AR92" s="83"/>
      <c r="AS92" s="83"/>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row>
    <row r="93" spans="1:123" ht="63">
      <c r="A93" s="124" t="s">
        <v>604</v>
      </c>
      <c r="B93" s="124" t="s">
        <v>605</v>
      </c>
      <c r="C93" s="99" t="s">
        <v>606</v>
      </c>
      <c r="D93" s="40" t="s">
        <v>533</v>
      </c>
      <c r="P93" s="87">
        <v>0.58</v>
      </c>
      <c r="Q93" s="87">
        <v>0.933</v>
      </c>
      <c r="R93" s="56">
        <f t="shared" si="7"/>
        <v>10718.113612004287</v>
      </c>
      <c r="S93" s="56">
        <f t="shared" si="8"/>
        <v>17241.37931034483</v>
      </c>
      <c r="U93" s="87">
        <v>0.067</v>
      </c>
      <c r="V93" s="87">
        <v>0.42</v>
      </c>
      <c r="W93" s="47">
        <f t="shared" si="11"/>
        <v>2530.952380952381</v>
      </c>
      <c r="X93" s="47">
        <f t="shared" si="12"/>
        <v>15865.671641791043</v>
      </c>
      <c r="AR93" s="83"/>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row>
    <row r="94" spans="1:123" s="103" customFormat="1" ht="63">
      <c r="A94" s="134" t="s">
        <v>607</v>
      </c>
      <c r="B94" s="130" t="s">
        <v>608</v>
      </c>
      <c r="C94" s="130" t="s">
        <v>609</v>
      </c>
      <c r="D94" s="41" t="s">
        <v>222</v>
      </c>
      <c r="E94" s="51"/>
      <c r="F94" s="81"/>
      <c r="G94" s="81"/>
      <c r="H94" s="51"/>
      <c r="I94" s="51"/>
      <c r="J94" s="51"/>
      <c r="K94" s="81"/>
      <c r="L94" s="81"/>
      <c r="M94" s="51"/>
      <c r="N94" s="51"/>
      <c r="O94" s="81"/>
      <c r="P94" s="41">
        <v>0.98</v>
      </c>
      <c r="Q94" s="41">
        <v>1</v>
      </c>
      <c r="R94" s="47">
        <f t="shared" si="7"/>
        <v>10000</v>
      </c>
      <c r="S94" s="47">
        <f t="shared" si="8"/>
        <v>10204.081632653062</v>
      </c>
      <c r="T94" s="41"/>
      <c r="U94" s="41">
        <v>0</v>
      </c>
      <c r="V94" s="41">
        <v>0.02</v>
      </c>
      <c r="W94" s="46">
        <f t="shared" si="11"/>
        <v>53150</v>
      </c>
      <c r="X94" s="46" t="s">
        <v>477</v>
      </c>
      <c r="Y94" s="41"/>
      <c r="Z94" s="81"/>
      <c r="AA94" s="81"/>
      <c r="AB94" s="51"/>
      <c r="AC94" s="51"/>
      <c r="AD94" s="81"/>
      <c r="AE94" s="81"/>
      <c r="AF94" s="81"/>
      <c r="AG94" s="51"/>
      <c r="AH94" s="51"/>
      <c r="AI94" s="81"/>
      <c r="AJ94" s="50"/>
      <c r="AK94" s="50"/>
      <c r="AL94" s="51"/>
      <c r="AM94" s="51"/>
      <c r="AN94" s="81"/>
      <c r="AO94" s="67"/>
      <c r="AP94" s="67"/>
      <c r="AQ94" s="67"/>
      <c r="AR94" s="83"/>
      <c r="AS94" s="83"/>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row>
    <row r="95" spans="1:123" ht="63">
      <c r="A95" s="124" t="s">
        <v>610</v>
      </c>
      <c r="B95" s="124" t="s">
        <v>611</v>
      </c>
      <c r="C95" s="99" t="s">
        <v>612</v>
      </c>
      <c r="D95" s="40" t="s">
        <v>534</v>
      </c>
      <c r="P95" s="87">
        <v>0.88</v>
      </c>
      <c r="Q95" s="87">
        <v>0.99</v>
      </c>
      <c r="R95" s="47">
        <f t="shared" si="7"/>
        <v>10101.0101010101</v>
      </c>
      <c r="S95" s="47">
        <f t="shared" si="8"/>
        <v>11363.636363636364</v>
      </c>
      <c r="U95" s="87">
        <v>0</v>
      </c>
      <c r="V95" s="87">
        <v>0.02</v>
      </c>
      <c r="W95" s="56">
        <f t="shared" si="11"/>
        <v>53150</v>
      </c>
      <c r="X95" s="56" t="s">
        <v>477</v>
      </c>
      <c r="AO95" s="121" t="s">
        <v>531</v>
      </c>
      <c r="AR95" s="83"/>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row>
    <row r="96" spans="1:123" s="103" customFormat="1" ht="87.75">
      <c r="A96" s="130" t="s">
        <v>613</v>
      </c>
      <c r="B96" s="130" t="s">
        <v>614</v>
      </c>
      <c r="C96" s="130" t="s">
        <v>196</v>
      </c>
      <c r="D96" s="41" t="s">
        <v>23</v>
      </c>
      <c r="E96" s="51"/>
      <c r="F96" s="81">
        <v>0.01</v>
      </c>
      <c r="G96" s="81">
        <v>0.2</v>
      </c>
      <c r="H96" s="136">
        <f>13700/G96</f>
        <v>68500</v>
      </c>
      <c r="I96" s="136">
        <f>13700/F96</f>
        <v>1370000</v>
      </c>
      <c r="J96" s="51"/>
      <c r="K96" s="81"/>
      <c r="L96" s="81"/>
      <c r="M96" s="51"/>
      <c r="N96" s="51"/>
      <c r="O96" s="81"/>
      <c r="P96" s="41">
        <v>0.209</v>
      </c>
      <c r="Q96" s="41">
        <v>0.857</v>
      </c>
      <c r="R96" s="46">
        <f t="shared" si="7"/>
        <v>11668.611435239207</v>
      </c>
      <c r="S96" s="46">
        <f t="shared" si="8"/>
        <v>47846.88995215311</v>
      </c>
      <c r="T96" s="41"/>
      <c r="U96" s="41">
        <v>0.133</v>
      </c>
      <c r="V96" s="41">
        <v>0.781</v>
      </c>
      <c r="W96" s="46">
        <f t="shared" si="11"/>
        <v>1361.0755441741358</v>
      </c>
      <c r="X96" s="46">
        <f t="shared" si="12"/>
        <v>7992.481203007518</v>
      </c>
      <c r="Y96" s="41"/>
      <c r="Z96" s="81"/>
      <c r="AA96" s="81"/>
      <c r="AB96" s="51"/>
      <c r="AC96" s="51"/>
      <c r="AD96" s="81"/>
      <c r="AE96" s="81"/>
      <c r="AF96" s="81"/>
      <c r="AG96" s="51"/>
      <c r="AH96" s="51"/>
      <c r="AI96" s="81"/>
      <c r="AJ96" s="50"/>
      <c r="AK96" s="50"/>
      <c r="AL96" s="51"/>
      <c r="AM96" s="51"/>
      <c r="AN96" s="81"/>
      <c r="AO96" s="67"/>
      <c r="AP96" s="67"/>
      <c r="AQ96" s="67"/>
      <c r="AR96" s="83"/>
      <c r="AS96" s="83"/>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row>
    <row r="97" spans="1:123" ht="63">
      <c r="A97" s="126" t="s">
        <v>197</v>
      </c>
      <c r="B97" s="127" t="s">
        <v>198</v>
      </c>
      <c r="C97" s="99" t="s">
        <v>199</v>
      </c>
      <c r="D97" s="40" t="s">
        <v>535</v>
      </c>
      <c r="P97" s="87">
        <v>0.98</v>
      </c>
      <c r="Q97" s="87">
        <v>1</v>
      </c>
      <c r="R97" s="47">
        <f t="shared" si="7"/>
        <v>10000</v>
      </c>
      <c r="S97" s="47">
        <f t="shared" si="8"/>
        <v>10204.081632653062</v>
      </c>
      <c r="U97" s="87">
        <v>0</v>
      </c>
      <c r="V97" s="87">
        <v>0.02</v>
      </c>
      <c r="W97" s="56">
        <f t="shared" si="11"/>
        <v>53150</v>
      </c>
      <c r="X97" s="56" t="s">
        <v>477</v>
      </c>
      <c r="AR97" s="83"/>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112"/>
      <c r="DK97" s="112"/>
      <c r="DL97" s="112"/>
      <c r="DM97" s="112"/>
      <c r="DN97" s="112"/>
      <c r="DO97" s="112"/>
      <c r="DP97" s="112"/>
      <c r="DQ97" s="112"/>
      <c r="DR97" s="112"/>
      <c r="DS97" s="112"/>
    </row>
    <row r="98" spans="1:123" s="103" customFormat="1" ht="37.5">
      <c r="A98" s="135" t="s">
        <v>200</v>
      </c>
      <c r="B98" s="130" t="s">
        <v>201</v>
      </c>
      <c r="C98" s="130" t="s">
        <v>202</v>
      </c>
      <c r="D98" s="41" t="s">
        <v>490</v>
      </c>
      <c r="E98" s="51"/>
      <c r="F98" s="81"/>
      <c r="G98" s="81"/>
      <c r="H98" s="51"/>
      <c r="I98" s="51"/>
      <c r="J98" s="51"/>
      <c r="K98" s="81"/>
      <c r="L98" s="81"/>
      <c r="M98" s="51"/>
      <c r="N98" s="51"/>
      <c r="O98" s="81"/>
      <c r="P98" s="41">
        <v>1</v>
      </c>
      <c r="Q98" s="41">
        <v>1</v>
      </c>
      <c r="R98" s="47">
        <f t="shared" si="7"/>
        <v>10000</v>
      </c>
      <c r="S98" s="47">
        <f t="shared" si="8"/>
        <v>10000</v>
      </c>
      <c r="T98" s="41"/>
      <c r="U98" s="41"/>
      <c r="V98" s="41"/>
      <c r="W98" s="46"/>
      <c r="X98" s="46"/>
      <c r="Y98" s="41"/>
      <c r="Z98" s="81"/>
      <c r="AA98" s="81"/>
      <c r="AB98" s="51"/>
      <c r="AC98" s="51"/>
      <c r="AD98" s="81"/>
      <c r="AE98" s="81"/>
      <c r="AF98" s="81"/>
      <c r="AG98" s="51"/>
      <c r="AH98" s="51"/>
      <c r="AI98" s="81"/>
      <c r="AJ98" s="50"/>
      <c r="AK98" s="50"/>
      <c r="AL98" s="51"/>
      <c r="AM98" s="51"/>
      <c r="AN98" s="81"/>
      <c r="AO98" s="67"/>
      <c r="AP98" s="67"/>
      <c r="AQ98" s="67"/>
      <c r="AR98" s="83"/>
      <c r="AS98" s="83"/>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c r="CL98" s="112"/>
      <c r="CM98" s="112"/>
      <c r="CN98" s="112"/>
      <c r="CO98" s="112"/>
      <c r="CP98" s="112"/>
      <c r="CQ98" s="112"/>
      <c r="CR98" s="112"/>
      <c r="CS98" s="112"/>
      <c r="CT98" s="112"/>
      <c r="CU98" s="112"/>
      <c r="CV98" s="112"/>
      <c r="CW98" s="112"/>
      <c r="CX98" s="112"/>
      <c r="CY98" s="112"/>
      <c r="CZ98" s="112"/>
      <c r="DA98" s="112"/>
      <c r="DB98" s="112"/>
      <c r="DC98" s="112"/>
      <c r="DD98" s="112"/>
      <c r="DE98" s="112"/>
      <c r="DF98" s="112"/>
      <c r="DG98" s="112"/>
      <c r="DH98" s="112"/>
      <c r="DI98" s="112"/>
      <c r="DJ98" s="112"/>
      <c r="DK98" s="112"/>
      <c r="DL98" s="112"/>
      <c r="DM98" s="112"/>
      <c r="DN98" s="112"/>
      <c r="DO98" s="112"/>
      <c r="DP98" s="112"/>
      <c r="DQ98" s="112"/>
      <c r="DR98" s="112"/>
      <c r="DS98" s="112"/>
    </row>
    <row r="99" spans="1:123" ht="50.25">
      <c r="A99" s="128" t="s">
        <v>203</v>
      </c>
      <c r="B99" s="127" t="s">
        <v>204</v>
      </c>
      <c r="C99" s="99" t="s">
        <v>288</v>
      </c>
      <c r="D99" s="40" t="s">
        <v>536</v>
      </c>
      <c r="K99" s="83">
        <v>0</v>
      </c>
      <c r="L99" s="83">
        <v>0.001</v>
      </c>
      <c r="M99" s="136">
        <f>129000/L99</f>
        <v>129000000</v>
      </c>
      <c r="N99" s="136" t="s">
        <v>477</v>
      </c>
      <c r="P99" s="87">
        <v>0.949</v>
      </c>
      <c r="Q99" s="87">
        <v>1</v>
      </c>
      <c r="R99" s="56">
        <f t="shared" si="7"/>
        <v>10000</v>
      </c>
      <c r="S99" s="56">
        <f t="shared" si="8"/>
        <v>10537.407797681772</v>
      </c>
      <c r="U99" s="87">
        <v>0</v>
      </c>
      <c r="V99" s="87">
        <v>0.02</v>
      </c>
      <c r="W99" s="56">
        <f t="shared" si="11"/>
        <v>53150</v>
      </c>
      <c r="X99" s="56" t="s">
        <v>477</v>
      </c>
      <c r="AO99" s="67" t="s">
        <v>560</v>
      </c>
      <c r="AR99" s="83"/>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12"/>
      <c r="CZ99" s="112"/>
      <c r="DA99" s="112"/>
      <c r="DB99" s="112"/>
      <c r="DC99" s="112"/>
      <c r="DD99" s="112"/>
      <c r="DE99" s="112"/>
      <c r="DF99" s="112"/>
      <c r="DG99" s="112"/>
      <c r="DH99" s="112"/>
      <c r="DI99" s="112"/>
      <c r="DJ99" s="112"/>
      <c r="DK99" s="112"/>
      <c r="DL99" s="112"/>
      <c r="DM99" s="112"/>
      <c r="DN99" s="112"/>
      <c r="DO99" s="112"/>
      <c r="DP99" s="112"/>
      <c r="DQ99" s="112"/>
      <c r="DR99" s="112"/>
      <c r="DS99" s="112"/>
    </row>
    <row r="100" spans="1:123" s="103" customFormat="1" ht="63">
      <c r="A100" s="135" t="s">
        <v>289</v>
      </c>
      <c r="B100" s="130" t="s">
        <v>290</v>
      </c>
      <c r="C100" s="132" t="s">
        <v>291</v>
      </c>
      <c r="D100" s="41" t="s">
        <v>24</v>
      </c>
      <c r="E100" s="51"/>
      <c r="F100" s="81">
        <v>0</v>
      </c>
      <c r="G100" s="137">
        <v>0.005</v>
      </c>
      <c r="H100" s="136">
        <f>13700/G100</f>
        <v>2740000</v>
      </c>
      <c r="I100" s="51" t="s">
        <v>477</v>
      </c>
      <c r="J100" s="51"/>
      <c r="K100" s="81"/>
      <c r="L100" s="81"/>
      <c r="M100" s="51"/>
      <c r="N100" s="51"/>
      <c r="O100" s="81"/>
      <c r="P100" s="41">
        <v>0.333</v>
      </c>
      <c r="Q100" s="41">
        <v>0.897</v>
      </c>
      <c r="R100" s="46">
        <f t="shared" si="7"/>
        <v>11148.272017837235</v>
      </c>
      <c r="S100" s="46">
        <f t="shared" si="8"/>
        <v>30030.03003003003</v>
      </c>
      <c r="T100" s="41"/>
      <c r="U100" s="41">
        <v>0.103</v>
      </c>
      <c r="V100" s="41">
        <v>0.655</v>
      </c>
      <c r="W100" s="46">
        <f>1063/V100</f>
        <v>1622.9007633587785</v>
      </c>
      <c r="X100" s="46">
        <f>1063/U100</f>
        <v>10320.388349514564</v>
      </c>
      <c r="Y100" s="41"/>
      <c r="Z100" s="81"/>
      <c r="AA100" s="81"/>
      <c r="AB100" s="51"/>
      <c r="AC100" s="51"/>
      <c r="AD100" s="81"/>
      <c r="AE100" s="81"/>
      <c r="AF100" s="81"/>
      <c r="AG100" s="51"/>
      <c r="AH100" s="51"/>
      <c r="AI100" s="81"/>
      <c r="AJ100" s="50"/>
      <c r="AK100" s="50"/>
      <c r="AL100" s="51"/>
      <c r="AM100" s="51"/>
      <c r="AN100" s="81"/>
      <c r="AO100" s="67" t="s">
        <v>560</v>
      </c>
      <c r="AP100" s="67" t="s">
        <v>561</v>
      </c>
      <c r="AQ100" s="67"/>
      <c r="AR100" s="83"/>
      <c r="AS100" s="83"/>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c r="CQ100" s="112"/>
      <c r="CR100" s="112"/>
      <c r="CS100" s="112"/>
      <c r="CT100" s="112"/>
      <c r="CU100" s="112"/>
      <c r="CV100" s="112"/>
      <c r="CW100" s="112"/>
      <c r="CX100" s="112"/>
      <c r="CY100" s="112"/>
      <c r="CZ100" s="112"/>
      <c r="DA100" s="112"/>
      <c r="DB100" s="112"/>
      <c r="DC100" s="112"/>
      <c r="DD100" s="112"/>
      <c r="DE100" s="112"/>
      <c r="DF100" s="112"/>
      <c r="DG100" s="112"/>
      <c r="DH100" s="112"/>
      <c r="DI100" s="112"/>
      <c r="DJ100" s="112"/>
      <c r="DK100" s="112"/>
      <c r="DL100" s="112"/>
      <c r="DM100" s="112"/>
      <c r="DN100" s="112"/>
      <c r="DO100" s="112"/>
      <c r="DP100" s="112"/>
      <c r="DQ100" s="112"/>
      <c r="DR100" s="112"/>
      <c r="DS100" s="112"/>
    </row>
    <row r="101" spans="1:123" ht="63">
      <c r="A101" s="128" t="s">
        <v>292</v>
      </c>
      <c r="B101" s="127" t="s">
        <v>293</v>
      </c>
      <c r="C101" s="123" t="s">
        <v>504</v>
      </c>
      <c r="D101" s="40" t="s">
        <v>25</v>
      </c>
      <c r="F101" s="83">
        <v>0</v>
      </c>
      <c r="G101" s="137">
        <v>0.005</v>
      </c>
      <c r="H101" s="136">
        <f>13700/G101</f>
        <v>2740000</v>
      </c>
      <c r="I101" s="58" t="s">
        <v>477</v>
      </c>
      <c r="P101" s="87">
        <v>0.345</v>
      </c>
      <c r="Q101" s="87">
        <v>0.897</v>
      </c>
      <c r="R101" s="56">
        <f t="shared" si="7"/>
        <v>11148.272017837235</v>
      </c>
      <c r="S101" s="56">
        <f t="shared" si="8"/>
        <v>28985.507246376816</v>
      </c>
      <c r="U101" s="87">
        <v>0.103</v>
      </c>
      <c r="V101" s="87">
        <v>0.655</v>
      </c>
      <c r="W101" s="56">
        <f>1063/V101</f>
        <v>1622.9007633587785</v>
      </c>
      <c r="X101" s="56">
        <f>1063/U101</f>
        <v>10320.388349514564</v>
      </c>
      <c r="AR101" s="83"/>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c r="CL101" s="112"/>
      <c r="CM101" s="112"/>
      <c r="CN101" s="112"/>
      <c r="CO101" s="112"/>
      <c r="CP101" s="112"/>
      <c r="CQ101" s="112"/>
      <c r="CR101" s="112"/>
      <c r="CS101" s="112"/>
      <c r="CT101" s="112"/>
      <c r="CU101" s="112"/>
      <c r="CV101" s="112"/>
      <c r="CW101" s="112"/>
      <c r="CX101" s="112"/>
      <c r="CY101" s="112"/>
      <c r="CZ101" s="112"/>
      <c r="DA101" s="112"/>
      <c r="DB101" s="112"/>
      <c r="DC101" s="112"/>
      <c r="DD101" s="112"/>
      <c r="DE101" s="112"/>
      <c r="DF101" s="112"/>
      <c r="DG101" s="112"/>
      <c r="DH101" s="112"/>
      <c r="DI101" s="112"/>
      <c r="DJ101" s="112"/>
      <c r="DK101" s="112"/>
      <c r="DL101" s="112"/>
      <c r="DM101" s="112"/>
      <c r="DN101" s="112"/>
      <c r="DO101" s="112"/>
      <c r="DP101" s="112"/>
      <c r="DQ101" s="112"/>
      <c r="DR101" s="112"/>
      <c r="DS101" s="112"/>
    </row>
    <row r="102" spans="1:123" s="103" customFormat="1" ht="50.25">
      <c r="A102" s="135" t="s">
        <v>505</v>
      </c>
      <c r="B102" s="130" t="s">
        <v>506</v>
      </c>
      <c r="C102" s="130" t="s">
        <v>507</v>
      </c>
      <c r="D102" s="41" t="s">
        <v>537</v>
      </c>
      <c r="E102" s="51"/>
      <c r="F102" s="81"/>
      <c r="G102" s="81"/>
      <c r="H102" s="51"/>
      <c r="I102" s="51"/>
      <c r="J102" s="51"/>
      <c r="K102" s="81">
        <v>0.4</v>
      </c>
      <c r="L102" s="81">
        <v>0.6</v>
      </c>
      <c r="M102" s="136">
        <f>129000/L102</f>
        <v>215000</v>
      </c>
      <c r="N102" s="136">
        <f>129000/K102</f>
        <v>322500</v>
      </c>
      <c r="O102" s="81"/>
      <c r="P102" s="41">
        <v>0.38</v>
      </c>
      <c r="Q102" s="41">
        <v>0.6</v>
      </c>
      <c r="R102" s="46">
        <f t="shared" si="7"/>
        <v>16666.666666666668</v>
      </c>
      <c r="S102" s="46">
        <f t="shared" si="8"/>
        <v>26315.78947368421</v>
      </c>
      <c r="T102" s="41"/>
      <c r="U102" s="41">
        <v>0</v>
      </c>
      <c r="V102" s="41">
        <v>0.02</v>
      </c>
      <c r="W102" s="46">
        <f>1063/V102</f>
        <v>53150</v>
      </c>
      <c r="X102" s="46" t="s">
        <v>477</v>
      </c>
      <c r="Y102" s="41"/>
      <c r="Z102" s="81"/>
      <c r="AA102" s="81"/>
      <c r="AB102" s="51"/>
      <c r="AC102" s="51"/>
      <c r="AD102" s="81"/>
      <c r="AE102" s="81"/>
      <c r="AF102" s="81"/>
      <c r="AG102" s="51"/>
      <c r="AH102" s="51"/>
      <c r="AI102" s="81"/>
      <c r="AJ102" s="50"/>
      <c r="AK102" s="50"/>
      <c r="AL102" s="51"/>
      <c r="AM102" s="51"/>
      <c r="AN102" s="81"/>
      <c r="AO102" s="67"/>
      <c r="AP102" s="67"/>
      <c r="AQ102" s="67"/>
      <c r="AR102" s="83"/>
      <c r="AS102" s="83"/>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12"/>
      <c r="CZ102" s="112"/>
      <c r="DA102" s="112"/>
      <c r="DB102" s="112"/>
      <c r="DC102" s="112"/>
      <c r="DD102" s="112"/>
      <c r="DE102" s="112"/>
      <c r="DF102" s="112"/>
      <c r="DG102" s="112"/>
      <c r="DH102" s="112"/>
      <c r="DI102" s="112"/>
      <c r="DJ102" s="112"/>
      <c r="DK102" s="112"/>
      <c r="DL102" s="112"/>
      <c r="DM102" s="112"/>
      <c r="DN102" s="112"/>
      <c r="DO102" s="112"/>
      <c r="DP102" s="112"/>
      <c r="DQ102" s="112"/>
      <c r="DR102" s="112"/>
      <c r="DS102" s="112"/>
    </row>
    <row r="103" spans="1:123" ht="63">
      <c r="A103" s="128" t="s">
        <v>508</v>
      </c>
      <c r="B103" s="127" t="s">
        <v>509</v>
      </c>
      <c r="C103" s="99" t="s">
        <v>510</v>
      </c>
      <c r="D103" s="40" t="s">
        <v>490</v>
      </c>
      <c r="P103" s="87">
        <v>1</v>
      </c>
      <c r="Q103" s="87">
        <v>1</v>
      </c>
      <c r="R103" s="47">
        <f t="shared" si="7"/>
        <v>10000</v>
      </c>
      <c r="S103" s="47">
        <f t="shared" si="8"/>
        <v>10000</v>
      </c>
      <c r="AR103" s="83"/>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c r="CL103" s="112"/>
      <c r="CM103" s="112"/>
      <c r="CN103" s="112"/>
      <c r="CO103" s="112"/>
      <c r="CP103" s="112"/>
      <c r="CQ103" s="112"/>
      <c r="CR103" s="112"/>
      <c r="CS103" s="112"/>
      <c r="CT103" s="112"/>
      <c r="CU103" s="112"/>
      <c r="CV103" s="112"/>
      <c r="CW103" s="112"/>
      <c r="CX103" s="112"/>
      <c r="CY103" s="112"/>
      <c r="CZ103" s="112"/>
      <c r="DA103" s="112"/>
      <c r="DB103" s="112"/>
      <c r="DC103" s="112"/>
      <c r="DD103" s="112"/>
      <c r="DE103" s="112"/>
      <c r="DF103" s="112"/>
      <c r="DG103" s="112"/>
      <c r="DH103" s="112"/>
      <c r="DI103" s="112"/>
      <c r="DJ103" s="112"/>
      <c r="DK103" s="112"/>
      <c r="DL103" s="112"/>
      <c r="DM103" s="112"/>
      <c r="DN103" s="112"/>
      <c r="DO103" s="112"/>
      <c r="DP103" s="112"/>
      <c r="DQ103" s="112"/>
      <c r="DR103" s="112"/>
      <c r="DS103" s="112"/>
    </row>
    <row r="104" spans="1:123" s="103" customFormat="1" ht="26.25">
      <c r="A104" s="135" t="s">
        <v>511</v>
      </c>
      <c r="B104" s="134" t="s">
        <v>512</v>
      </c>
      <c r="C104" s="130" t="s">
        <v>255</v>
      </c>
      <c r="D104" s="41" t="s">
        <v>0</v>
      </c>
      <c r="E104" s="51"/>
      <c r="F104" s="81"/>
      <c r="G104" s="81"/>
      <c r="H104" s="51"/>
      <c r="I104" s="51"/>
      <c r="J104" s="51"/>
      <c r="K104" s="81">
        <v>0.1</v>
      </c>
      <c r="L104" s="81">
        <v>0.3</v>
      </c>
      <c r="M104" s="136">
        <f>129000/L104</f>
        <v>430000</v>
      </c>
      <c r="N104" s="136">
        <f>129000/K104</f>
        <v>1290000</v>
      </c>
      <c r="O104" s="81"/>
      <c r="P104" s="41">
        <v>0.7</v>
      </c>
      <c r="Q104" s="41">
        <v>0.9</v>
      </c>
      <c r="R104" s="46">
        <f t="shared" si="7"/>
        <v>11111.111111111111</v>
      </c>
      <c r="S104" s="46">
        <f t="shared" si="8"/>
        <v>14285.714285714286</v>
      </c>
      <c r="T104" s="41"/>
      <c r="U104" s="41"/>
      <c r="V104" s="41"/>
      <c r="W104" s="46"/>
      <c r="X104" s="46"/>
      <c r="Y104" s="41"/>
      <c r="Z104" s="81"/>
      <c r="AA104" s="81"/>
      <c r="AB104" s="51"/>
      <c r="AC104" s="51"/>
      <c r="AD104" s="81"/>
      <c r="AE104" s="81"/>
      <c r="AF104" s="81"/>
      <c r="AG104" s="51"/>
      <c r="AH104" s="51"/>
      <c r="AI104" s="81"/>
      <c r="AJ104" s="50"/>
      <c r="AK104" s="50"/>
      <c r="AL104" s="51"/>
      <c r="AM104" s="51"/>
      <c r="AN104" s="81"/>
      <c r="AO104" s="67"/>
      <c r="AP104" s="67"/>
      <c r="AQ104" s="67"/>
      <c r="AR104" s="83"/>
      <c r="AS104" s="83"/>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c r="CL104" s="112"/>
      <c r="CM104" s="112"/>
      <c r="CN104" s="112"/>
      <c r="CO104" s="112"/>
      <c r="CP104" s="112"/>
      <c r="CQ104" s="112"/>
      <c r="CR104" s="112"/>
      <c r="CS104" s="112"/>
      <c r="CT104" s="112"/>
      <c r="CU104" s="112"/>
      <c r="CV104" s="112"/>
      <c r="CW104" s="112"/>
      <c r="CX104" s="112"/>
      <c r="CY104" s="112"/>
      <c r="CZ104" s="112"/>
      <c r="DA104" s="112"/>
      <c r="DB104" s="112"/>
      <c r="DC104" s="112"/>
      <c r="DD104" s="112"/>
      <c r="DE104" s="112"/>
      <c r="DF104" s="112"/>
      <c r="DG104" s="112"/>
      <c r="DH104" s="112"/>
      <c r="DI104" s="112"/>
      <c r="DJ104" s="112"/>
      <c r="DK104" s="112"/>
      <c r="DL104" s="112"/>
      <c r="DM104" s="112"/>
      <c r="DN104" s="112"/>
      <c r="DO104" s="112"/>
      <c r="DP104" s="112"/>
      <c r="DQ104" s="112"/>
      <c r="DR104" s="112"/>
      <c r="DS104" s="112"/>
    </row>
    <row r="105" spans="1:123" ht="63">
      <c r="A105" s="129" t="s">
        <v>513</v>
      </c>
      <c r="B105" s="127" t="s">
        <v>514</v>
      </c>
      <c r="C105" s="99" t="s">
        <v>515</v>
      </c>
      <c r="D105" s="40" t="s">
        <v>538</v>
      </c>
      <c r="K105" s="83">
        <v>0.005</v>
      </c>
      <c r="L105" s="83">
        <v>0.05</v>
      </c>
      <c r="M105" s="136">
        <f>129000/L105</f>
        <v>2580000</v>
      </c>
      <c r="N105" s="136">
        <f>129000/K105</f>
        <v>25800000</v>
      </c>
      <c r="P105" s="87">
        <v>0.55</v>
      </c>
      <c r="Q105" s="87">
        <v>0.914</v>
      </c>
      <c r="R105" s="56">
        <f t="shared" si="7"/>
        <v>10940.919037199124</v>
      </c>
      <c r="S105" s="56">
        <f t="shared" si="8"/>
        <v>18181.81818181818</v>
      </c>
      <c r="U105" s="87">
        <v>0.081</v>
      </c>
      <c r="V105" s="87">
        <v>0.4</v>
      </c>
      <c r="W105" s="56">
        <f>1063/V105</f>
        <v>2657.5</v>
      </c>
      <c r="X105" s="56">
        <f>1063/U105</f>
        <v>13123.456790123457</v>
      </c>
      <c r="AR105" s="83"/>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c r="CL105" s="112"/>
      <c r="CM105" s="112"/>
      <c r="CN105" s="112"/>
      <c r="CO105" s="112"/>
      <c r="CP105" s="112"/>
      <c r="CQ105" s="112"/>
      <c r="CR105" s="112"/>
      <c r="CS105" s="112"/>
      <c r="CT105" s="112"/>
      <c r="CU105" s="112"/>
      <c r="CV105" s="112"/>
      <c r="CW105" s="112"/>
      <c r="CX105" s="112"/>
      <c r="CY105" s="112"/>
      <c r="CZ105" s="112"/>
      <c r="DA105" s="112"/>
      <c r="DB105" s="112"/>
      <c r="DC105" s="112"/>
      <c r="DD105" s="112"/>
      <c r="DE105" s="112"/>
      <c r="DF105" s="112"/>
      <c r="DG105" s="112"/>
      <c r="DH105" s="112"/>
      <c r="DI105" s="112"/>
      <c r="DJ105" s="112"/>
      <c r="DK105" s="112"/>
      <c r="DL105" s="112"/>
      <c r="DM105" s="112"/>
      <c r="DN105" s="112"/>
      <c r="DO105" s="112"/>
      <c r="DP105" s="112"/>
      <c r="DQ105" s="112"/>
      <c r="DR105" s="112"/>
      <c r="DS105" s="112"/>
    </row>
    <row r="106" spans="1:123" s="103" customFormat="1" ht="63">
      <c r="A106" s="135" t="s">
        <v>516</v>
      </c>
      <c r="B106" s="130" t="s">
        <v>517</v>
      </c>
      <c r="C106" s="132" t="s">
        <v>518</v>
      </c>
      <c r="D106" s="41" t="s">
        <v>26</v>
      </c>
      <c r="E106" s="51"/>
      <c r="F106" s="81"/>
      <c r="G106" s="81"/>
      <c r="H106" s="51"/>
      <c r="I106" s="51"/>
      <c r="J106" s="51"/>
      <c r="K106" s="81">
        <v>0.005</v>
      </c>
      <c r="L106" s="81">
        <v>0.04</v>
      </c>
      <c r="M106" s="136">
        <f>129000/L106</f>
        <v>3225000</v>
      </c>
      <c r="N106" s="136">
        <f>129000/K106</f>
        <v>25800000</v>
      </c>
      <c r="O106" s="81"/>
      <c r="P106" s="41">
        <v>0.76</v>
      </c>
      <c r="Q106" s="41">
        <v>0.97</v>
      </c>
      <c r="R106" s="46">
        <f t="shared" si="7"/>
        <v>10309.278350515464</v>
      </c>
      <c r="S106" s="46">
        <f t="shared" si="8"/>
        <v>13157.894736842105</v>
      </c>
      <c r="T106" s="41"/>
      <c r="U106" s="41">
        <v>0.025</v>
      </c>
      <c r="V106" s="41">
        <v>0.19</v>
      </c>
      <c r="W106" s="46">
        <f>1063/V106</f>
        <v>5594.736842105263</v>
      </c>
      <c r="X106" s="46">
        <f>1063/U106</f>
        <v>42520</v>
      </c>
      <c r="Y106" s="41"/>
      <c r="Z106" s="81"/>
      <c r="AA106" s="81"/>
      <c r="AB106" s="51"/>
      <c r="AC106" s="51"/>
      <c r="AD106" s="81"/>
      <c r="AE106" s="81"/>
      <c r="AF106" s="81"/>
      <c r="AG106" s="51"/>
      <c r="AH106" s="51"/>
      <c r="AI106" s="81"/>
      <c r="AJ106" s="50"/>
      <c r="AK106" s="50"/>
      <c r="AL106" s="51"/>
      <c r="AM106" s="51"/>
      <c r="AN106" s="81"/>
      <c r="AO106" s="67"/>
      <c r="AP106" s="67" t="s">
        <v>471</v>
      </c>
      <c r="AQ106" s="67"/>
      <c r="AR106" s="83"/>
      <c r="AS106" s="83"/>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c r="CL106" s="112"/>
      <c r="CM106" s="112"/>
      <c r="CN106" s="112"/>
      <c r="CO106" s="112"/>
      <c r="CP106" s="112"/>
      <c r="CQ106" s="112"/>
      <c r="CR106" s="112"/>
      <c r="CS106" s="112"/>
      <c r="CT106" s="112"/>
      <c r="CU106" s="112"/>
      <c r="CV106" s="112"/>
      <c r="CW106" s="112"/>
      <c r="CX106" s="112"/>
      <c r="CY106" s="112"/>
      <c r="CZ106" s="112"/>
      <c r="DA106" s="112"/>
      <c r="DB106" s="112"/>
      <c r="DC106" s="112"/>
      <c r="DD106" s="112"/>
      <c r="DE106" s="112"/>
      <c r="DF106" s="112"/>
      <c r="DG106" s="112"/>
      <c r="DH106" s="112"/>
      <c r="DI106" s="112"/>
      <c r="DJ106" s="112"/>
      <c r="DK106" s="112"/>
      <c r="DL106" s="112"/>
      <c r="DM106" s="112"/>
      <c r="DN106" s="112"/>
      <c r="DO106" s="112"/>
      <c r="DP106" s="112"/>
      <c r="DQ106" s="112"/>
      <c r="DR106" s="112"/>
      <c r="DS106" s="112"/>
    </row>
    <row r="107" spans="44:123" ht="12.75">
      <c r="AR107" s="83"/>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c r="CO107" s="112"/>
      <c r="CP107" s="112"/>
      <c r="CQ107" s="112"/>
      <c r="CR107" s="112"/>
      <c r="CS107" s="112"/>
      <c r="CT107" s="112"/>
      <c r="CU107" s="112"/>
      <c r="CV107" s="112"/>
      <c r="CW107" s="112"/>
      <c r="CX107" s="112"/>
      <c r="CY107" s="112"/>
      <c r="CZ107" s="112"/>
      <c r="DA107" s="112"/>
      <c r="DB107" s="112"/>
      <c r="DC107" s="112"/>
      <c r="DD107" s="112"/>
      <c r="DE107" s="112"/>
      <c r="DF107" s="112"/>
      <c r="DG107" s="112"/>
      <c r="DH107" s="112"/>
      <c r="DI107" s="112"/>
      <c r="DJ107" s="112"/>
      <c r="DK107" s="112"/>
      <c r="DL107" s="112"/>
      <c r="DM107" s="112"/>
      <c r="DN107" s="112"/>
      <c r="DO107" s="112"/>
      <c r="DP107" s="112"/>
      <c r="DQ107" s="112"/>
      <c r="DR107" s="112"/>
      <c r="DS107" s="112"/>
    </row>
    <row r="108" spans="44:123" ht="12.75">
      <c r="AR108" s="83"/>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c r="CL108" s="112"/>
      <c r="CM108" s="112"/>
      <c r="CN108" s="112"/>
      <c r="CO108" s="112"/>
      <c r="CP108" s="112"/>
      <c r="CQ108" s="112"/>
      <c r="CR108" s="112"/>
      <c r="CS108" s="112"/>
      <c r="CT108" s="112"/>
      <c r="CU108" s="112"/>
      <c r="CV108" s="112"/>
      <c r="CW108" s="112"/>
      <c r="CX108" s="112"/>
      <c r="CY108" s="112"/>
      <c r="CZ108" s="112"/>
      <c r="DA108" s="112"/>
      <c r="DB108" s="112"/>
      <c r="DC108" s="112"/>
      <c r="DD108" s="112"/>
      <c r="DE108" s="112"/>
      <c r="DF108" s="112"/>
      <c r="DG108" s="112"/>
      <c r="DH108" s="112"/>
      <c r="DI108" s="112"/>
      <c r="DJ108" s="112"/>
      <c r="DK108" s="112"/>
      <c r="DL108" s="112"/>
      <c r="DM108" s="112"/>
      <c r="DN108" s="112"/>
      <c r="DO108" s="112"/>
      <c r="DP108" s="112"/>
      <c r="DQ108" s="112"/>
      <c r="DR108" s="112"/>
      <c r="DS108" s="112"/>
    </row>
    <row r="109" spans="44:123" ht="12.75">
      <c r="AR109" s="83"/>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c r="CL109" s="112"/>
      <c r="CM109" s="112"/>
      <c r="CN109" s="112"/>
      <c r="CO109" s="112"/>
      <c r="CP109" s="112"/>
      <c r="CQ109" s="112"/>
      <c r="CR109" s="112"/>
      <c r="CS109" s="112"/>
      <c r="CT109" s="112"/>
      <c r="CU109" s="112"/>
      <c r="CV109" s="112"/>
      <c r="CW109" s="112"/>
      <c r="CX109" s="112"/>
      <c r="CY109" s="112"/>
      <c r="CZ109" s="112"/>
      <c r="DA109" s="112"/>
      <c r="DB109" s="112"/>
      <c r="DC109" s="112"/>
      <c r="DD109" s="112"/>
      <c r="DE109" s="112"/>
      <c r="DF109" s="112"/>
      <c r="DG109" s="112"/>
      <c r="DH109" s="112"/>
      <c r="DI109" s="112"/>
      <c r="DJ109" s="112"/>
      <c r="DK109" s="112"/>
      <c r="DL109" s="112"/>
      <c r="DM109" s="112"/>
      <c r="DN109" s="112"/>
      <c r="DO109" s="112"/>
      <c r="DP109" s="112"/>
      <c r="DQ109" s="112"/>
      <c r="DR109" s="112"/>
      <c r="DS109" s="112"/>
    </row>
    <row r="110" spans="44:123" ht="12.75">
      <c r="AR110" s="83"/>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c r="CL110" s="112"/>
      <c r="CM110" s="112"/>
      <c r="CN110" s="112"/>
      <c r="CO110" s="112"/>
      <c r="CP110" s="112"/>
      <c r="CQ110" s="112"/>
      <c r="CR110" s="112"/>
      <c r="CS110" s="112"/>
      <c r="CT110" s="112"/>
      <c r="CU110" s="112"/>
      <c r="CV110" s="112"/>
      <c r="CW110" s="112"/>
      <c r="CX110" s="112"/>
      <c r="CY110" s="112"/>
      <c r="CZ110" s="112"/>
      <c r="DA110" s="112"/>
      <c r="DB110" s="112"/>
      <c r="DC110" s="112"/>
      <c r="DD110" s="112"/>
      <c r="DE110" s="112"/>
      <c r="DF110" s="112"/>
      <c r="DG110" s="112"/>
      <c r="DH110" s="112"/>
      <c r="DI110" s="112"/>
      <c r="DJ110" s="112"/>
      <c r="DK110" s="112"/>
      <c r="DL110" s="112"/>
      <c r="DM110" s="112"/>
      <c r="DN110" s="112"/>
      <c r="DO110" s="112"/>
      <c r="DP110" s="112"/>
      <c r="DQ110" s="112"/>
      <c r="DR110" s="112"/>
      <c r="DS110" s="112"/>
    </row>
    <row r="111" spans="44:123" ht="12.75">
      <c r="AR111" s="83"/>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2"/>
      <c r="CJ111" s="112"/>
      <c r="CK111" s="112"/>
      <c r="CL111" s="112"/>
      <c r="CM111" s="112"/>
      <c r="CN111" s="112"/>
      <c r="CO111" s="112"/>
      <c r="CP111" s="112"/>
      <c r="CQ111" s="112"/>
      <c r="CR111" s="112"/>
      <c r="CS111" s="112"/>
      <c r="CT111" s="112"/>
      <c r="CU111" s="112"/>
      <c r="CV111" s="112"/>
      <c r="CW111" s="112"/>
      <c r="CX111" s="112"/>
      <c r="CY111" s="112"/>
      <c r="CZ111" s="112"/>
      <c r="DA111" s="112"/>
      <c r="DB111" s="112"/>
      <c r="DC111" s="112"/>
      <c r="DD111" s="112"/>
      <c r="DE111" s="112"/>
      <c r="DF111" s="112"/>
      <c r="DG111" s="112"/>
      <c r="DH111" s="112"/>
      <c r="DI111" s="112"/>
      <c r="DJ111" s="112"/>
      <c r="DK111" s="112"/>
      <c r="DL111" s="112"/>
      <c r="DM111" s="112"/>
      <c r="DN111" s="112"/>
      <c r="DO111" s="112"/>
      <c r="DP111" s="112"/>
      <c r="DQ111" s="112"/>
      <c r="DR111" s="112"/>
      <c r="DS111" s="112"/>
    </row>
    <row r="112" spans="44:123" ht="12.75">
      <c r="AR112" s="83"/>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112"/>
      <c r="BZ112" s="112"/>
      <c r="CA112" s="112"/>
      <c r="CB112" s="112"/>
      <c r="CC112" s="112"/>
      <c r="CD112" s="112"/>
      <c r="CE112" s="112"/>
      <c r="CF112" s="112"/>
      <c r="CG112" s="112"/>
      <c r="CH112" s="112"/>
      <c r="CI112" s="112"/>
      <c r="CJ112" s="112"/>
      <c r="CK112" s="112"/>
      <c r="CL112" s="112"/>
      <c r="CM112" s="112"/>
      <c r="CN112" s="112"/>
      <c r="CO112" s="112"/>
      <c r="CP112" s="112"/>
      <c r="CQ112" s="112"/>
      <c r="CR112" s="112"/>
      <c r="CS112" s="112"/>
      <c r="CT112" s="112"/>
      <c r="CU112" s="112"/>
      <c r="CV112" s="112"/>
      <c r="CW112" s="112"/>
      <c r="CX112" s="112"/>
      <c r="CY112" s="112"/>
      <c r="CZ112" s="112"/>
      <c r="DA112" s="112"/>
      <c r="DB112" s="112"/>
      <c r="DC112" s="112"/>
      <c r="DD112" s="112"/>
      <c r="DE112" s="112"/>
      <c r="DF112" s="112"/>
      <c r="DG112" s="112"/>
      <c r="DH112" s="112"/>
      <c r="DI112" s="112"/>
      <c r="DJ112" s="112"/>
      <c r="DK112" s="112"/>
      <c r="DL112" s="112"/>
      <c r="DM112" s="112"/>
      <c r="DN112" s="112"/>
      <c r="DO112" s="112"/>
      <c r="DP112" s="112"/>
      <c r="DQ112" s="112"/>
      <c r="DR112" s="112"/>
      <c r="DS112" s="112"/>
    </row>
    <row r="113" spans="44:123" ht="12.75">
      <c r="AR113" s="83"/>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112"/>
      <c r="CL113" s="112"/>
      <c r="CM113" s="112"/>
      <c r="CN113" s="112"/>
      <c r="CO113" s="112"/>
      <c r="CP113" s="112"/>
      <c r="CQ113" s="112"/>
      <c r="CR113" s="112"/>
      <c r="CS113" s="112"/>
      <c r="CT113" s="112"/>
      <c r="CU113" s="112"/>
      <c r="CV113" s="112"/>
      <c r="CW113" s="112"/>
      <c r="CX113" s="112"/>
      <c r="CY113" s="112"/>
      <c r="CZ113" s="112"/>
      <c r="DA113" s="112"/>
      <c r="DB113" s="112"/>
      <c r="DC113" s="112"/>
      <c r="DD113" s="112"/>
      <c r="DE113" s="112"/>
      <c r="DF113" s="112"/>
      <c r="DG113" s="112"/>
      <c r="DH113" s="112"/>
      <c r="DI113" s="112"/>
      <c r="DJ113" s="112"/>
      <c r="DK113" s="112"/>
      <c r="DL113" s="112"/>
      <c r="DM113" s="112"/>
      <c r="DN113" s="112"/>
      <c r="DO113" s="112"/>
      <c r="DP113" s="112"/>
      <c r="DQ113" s="112"/>
      <c r="DR113" s="112"/>
      <c r="DS113" s="112"/>
    </row>
    <row r="114" spans="44:123" ht="12.75">
      <c r="AR114" s="83"/>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c r="CL114" s="112"/>
      <c r="CM114" s="112"/>
      <c r="CN114" s="112"/>
      <c r="CO114" s="112"/>
      <c r="CP114" s="112"/>
      <c r="CQ114" s="112"/>
      <c r="CR114" s="112"/>
      <c r="CS114" s="112"/>
      <c r="CT114" s="112"/>
      <c r="CU114" s="112"/>
      <c r="CV114" s="112"/>
      <c r="CW114" s="112"/>
      <c r="CX114" s="112"/>
      <c r="CY114" s="112"/>
      <c r="CZ114" s="112"/>
      <c r="DA114" s="112"/>
      <c r="DB114" s="112"/>
      <c r="DC114" s="112"/>
      <c r="DD114" s="112"/>
      <c r="DE114" s="112"/>
      <c r="DF114" s="112"/>
      <c r="DG114" s="112"/>
      <c r="DH114" s="112"/>
      <c r="DI114" s="112"/>
      <c r="DJ114" s="112"/>
      <c r="DK114" s="112"/>
      <c r="DL114" s="112"/>
      <c r="DM114" s="112"/>
      <c r="DN114" s="112"/>
      <c r="DO114" s="112"/>
      <c r="DP114" s="112"/>
      <c r="DQ114" s="112"/>
      <c r="DR114" s="112"/>
      <c r="DS114" s="112"/>
    </row>
    <row r="115" spans="44:123" ht="12.75">
      <c r="AR115" s="83"/>
      <c r="AT115" s="112"/>
      <c r="AU115" s="112"/>
      <c r="AV115" s="112"/>
      <c r="AW115" s="112"/>
      <c r="AX115" s="112"/>
      <c r="AY115" s="112"/>
      <c r="AZ115" s="112"/>
      <c r="BA115" s="112"/>
      <c r="BB115" s="112"/>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112"/>
      <c r="CC115" s="112"/>
      <c r="CD115" s="112"/>
      <c r="CE115" s="112"/>
      <c r="CF115" s="112"/>
      <c r="CG115" s="112"/>
      <c r="CH115" s="112"/>
      <c r="CI115" s="112"/>
      <c r="CJ115" s="112"/>
      <c r="CK115" s="112"/>
      <c r="CL115" s="112"/>
      <c r="CM115" s="112"/>
      <c r="CN115" s="112"/>
      <c r="CO115" s="112"/>
      <c r="CP115" s="112"/>
      <c r="CQ115" s="112"/>
      <c r="CR115" s="112"/>
      <c r="CS115" s="112"/>
      <c r="CT115" s="112"/>
      <c r="CU115" s="112"/>
      <c r="CV115" s="112"/>
      <c r="CW115" s="112"/>
      <c r="CX115" s="112"/>
      <c r="CY115" s="112"/>
      <c r="CZ115" s="112"/>
      <c r="DA115" s="112"/>
      <c r="DB115" s="112"/>
      <c r="DC115" s="112"/>
      <c r="DD115" s="112"/>
      <c r="DE115" s="112"/>
      <c r="DF115" s="112"/>
      <c r="DG115" s="112"/>
      <c r="DH115" s="112"/>
      <c r="DI115" s="112"/>
      <c r="DJ115" s="112"/>
      <c r="DK115" s="112"/>
      <c r="DL115" s="112"/>
      <c r="DM115" s="112"/>
      <c r="DN115" s="112"/>
      <c r="DO115" s="112"/>
      <c r="DP115" s="112"/>
      <c r="DQ115" s="112"/>
      <c r="DR115" s="112"/>
      <c r="DS115" s="112"/>
    </row>
    <row r="116" spans="44:123" ht="12.75">
      <c r="AR116" s="83"/>
      <c r="AT116" s="112"/>
      <c r="AU116" s="112"/>
      <c r="AV116" s="112"/>
      <c r="AW116" s="112"/>
      <c r="AX116" s="112"/>
      <c r="AY116" s="112"/>
      <c r="AZ116" s="112"/>
      <c r="BA116" s="112"/>
      <c r="BB116" s="112"/>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c r="CI116" s="112"/>
      <c r="CJ116" s="112"/>
      <c r="CK116" s="112"/>
      <c r="CL116" s="112"/>
      <c r="CM116" s="112"/>
      <c r="CN116" s="112"/>
      <c r="CO116" s="112"/>
      <c r="CP116" s="112"/>
      <c r="CQ116" s="112"/>
      <c r="CR116" s="112"/>
      <c r="CS116" s="112"/>
      <c r="CT116" s="112"/>
      <c r="CU116" s="112"/>
      <c r="CV116" s="112"/>
      <c r="CW116" s="112"/>
      <c r="CX116" s="112"/>
      <c r="CY116" s="112"/>
      <c r="CZ116" s="112"/>
      <c r="DA116" s="112"/>
      <c r="DB116" s="112"/>
      <c r="DC116" s="112"/>
      <c r="DD116" s="112"/>
      <c r="DE116" s="112"/>
      <c r="DF116" s="112"/>
      <c r="DG116" s="112"/>
      <c r="DH116" s="112"/>
      <c r="DI116" s="112"/>
      <c r="DJ116" s="112"/>
      <c r="DK116" s="112"/>
      <c r="DL116" s="112"/>
      <c r="DM116" s="112"/>
      <c r="DN116" s="112"/>
      <c r="DO116" s="112"/>
      <c r="DP116" s="112"/>
      <c r="DQ116" s="112"/>
      <c r="DR116" s="112"/>
      <c r="DS116" s="112"/>
    </row>
    <row r="117" spans="44:123" ht="12.75">
      <c r="AR117" s="83"/>
      <c r="AT117" s="112"/>
      <c r="AU117" s="112"/>
      <c r="AV117" s="112"/>
      <c r="AW117" s="112"/>
      <c r="AX117" s="112"/>
      <c r="AY117" s="112"/>
      <c r="AZ117" s="112"/>
      <c r="BA117" s="112"/>
      <c r="BB117" s="112"/>
      <c r="BC117" s="112"/>
      <c r="BD117" s="112"/>
      <c r="BE117" s="112"/>
      <c r="BF117" s="112"/>
      <c r="BG117" s="112"/>
      <c r="BH117" s="112"/>
      <c r="BI117" s="112"/>
      <c r="BJ117" s="112"/>
      <c r="BK117" s="112"/>
      <c r="BL117" s="112"/>
      <c r="BM117" s="112"/>
      <c r="BN117" s="112"/>
      <c r="BO117" s="112"/>
      <c r="BP117" s="112"/>
      <c r="BQ117" s="112"/>
      <c r="BR117" s="112"/>
      <c r="BS117" s="112"/>
      <c r="BT117" s="112"/>
      <c r="BU117" s="112"/>
      <c r="BV117" s="112"/>
      <c r="BW117" s="112"/>
      <c r="BX117" s="112"/>
      <c r="BY117" s="112"/>
      <c r="BZ117" s="112"/>
      <c r="CA117" s="112"/>
      <c r="CB117" s="112"/>
      <c r="CC117" s="112"/>
      <c r="CD117" s="112"/>
      <c r="CE117" s="112"/>
      <c r="CF117" s="112"/>
      <c r="CG117" s="112"/>
      <c r="CH117" s="112"/>
      <c r="CI117" s="112"/>
      <c r="CJ117" s="112"/>
      <c r="CK117" s="112"/>
      <c r="CL117" s="112"/>
      <c r="CM117" s="112"/>
      <c r="CN117" s="112"/>
      <c r="CO117" s="112"/>
      <c r="CP117" s="112"/>
      <c r="CQ117" s="112"/>
      <c r="CR117" s="112"/>
      <c r="CS117" s="112"/>
      <c r="CT117" s="112"/>
      <c r="CU117" s="112"/>
      <c r="CV117" s="112"/>
      <c r="CW117" s="112"/>
      <c r="CX117" s="112"/>
      <c r="CY117" s="112"/>
      <c r="CZ117" s="112"/>
      <c r="DA117" s="112"/>
      <c r="DB117" s="112"/>
      <c r="DC117" s="112"/>
      <c r="DD117" s="112"/>
      <c r="DE117" s="112"/>
      <c r="DF117" s="112"/>
      <c r="DG117" s="112"/>
      <c r="DH117" s="112"/>
      <c r="DI117" s="112"/>
      <c r="DJ117" s="112"/>
      <c r="DK117" s="112"/>
      <c r="DL117" s="112"/>
      <c r="DM117" s="112"/>
      <c r="DN117" s="112"/>
      <c r="DO117" s="112"/>
      <c r="DP117" s="112"/>
      <c r="DQ117" s="112"/>
      <c r="DR117" s="112"/>
      <c r="DS117" s="112"/>
    </row>
    <row r="118" spans="44:123" ht="12.75">
      <c r="AR118" s="83"/>
      <c r="AT118" s="112"/>
      <c r="AU118" s="112"/>
      <c r="AV118" s="112"/>
      <c r="AW118" s="112"/>
      <c r="AX118" s="112"/>
      <c r="AY118" s="112"/>
      <c r="AZ118" s="112"/>
      <c r="BA118" s="112"/>
      <c r="BB118" s="112"/>
      <c r="BC118" s="112"/>
      <c r="BD118" s="112"/>
      <c r="BE118" s="112"/>
      <c r="BF118" s="112"/>
      <c r="BG118" s="112"/>
      <c r="BH118" s="112"/>
      <c r="BI118" s="112"/>
      <c r="BJ118" s="112"/>
      <c r="BK118" s="112"/>
      <c r="BL118" s="112"/>
      <c r="BM118" s="112"/>
      <c r="BN118" s="112"/>
      <c r="BO118" s="112"/>
      <c r="BP118" s="112"/>
      <c r="BQ118" s="112"/>
      <c r="BR118" s="112"/>
      <c r="BS118" s="112"/>
      <c r="BT118" s="112"/>
      <c r="BU118" s="112"/>
      <c r="BV118" s="112"/>
      <c r="BW118" s="112"/>
      <c r="BX118" s="112"/>
      <c r="BY118" s="112"/>
      <c r="BZ118" s="112"/>
      <c r="CA118" s="112"/>
      <c r="CB118" s="112"/>
      <c r="CC118" s="112"/>
      <c r="CD118" s="112"/>
      <c r="CE118" s="112"/>
      <c r="CF118" s="112"/>
      <c r="CG118" s="112"/>
      <c r="CH118" s="112"/>
      <c r="CI118" s="112"/>
      <c r="CJ118" s="112"/>
      <c r="CK118" s="112"/>
      <c r="CL118" s="112"/>
      <c r="CM118" s="112"/>
      <c r="CN118" s="112"/>
      <c r="CO118" s="112"/>
      <c r="CP118" s="112"/>
      <c r="CQ118" s="112"/>
      <c r="CR118" s="112"/>
      <c r="CS118" s="112"/>
      <c r="CT118" s="112"/>
      <c r="CU118" s="112"/>
      <c r="CV118" s="112"/>
      <c r="CW118" s="112"/>
      <c r="CX118" s="112"/>
      <c r="CY118" s="112"/>
      <c r="CZ118" s="112"/>
      <c r="DA118" s="112"/>
      <c r="DB118" s="112"/>
      <c r="DC118" s="112"/>
      <c r="DD118" s="112"/>
      <c r="DE118" s="112"/>
      <c r="DF118" s="112"/>
      <c r="DG118" s="112"/>
      <c r="DH118" s="112"/>
      <c r="DI118" s="112"/>
      <c r="DJ118" s="112"/>
      <c r="DK118" s="112"/>
      <c r="DL118" s="112"/>
      <c r="DM118" s="112"/>
      <c r="DN118" s="112"/>
      <c r="DO118" s="112"/>
      <c r="DP118" s="112"/>
      <c r="DQ118" s="112"/>
      <c r="DR118" s="112"/>
      <c r="DS118" s="112"/>
    </row>
    <row r="119" spans="44:123" ht="12.75">
      <c r="AR119" s="83"/>
      <c r="AT119" s="112"/>
      <c r="AU119" s="112"/>
      <c r="AV119" s="112"/>
      <c r="AW119" s="112"/>
      <c r="AX119" s="112"/>
      <c r="AY119" s="112"/>
      <c r="AZ119" s="112"/>
      <c r="BA119" s="112"/>
      <c r="BB119" s="112"/>
      <c r="BC119" s="112"/>
      <c r="BD119" s="112"/>
      <c r="BE119" s="112"/>
      <c r="BF119" s="112"/>
      <c r="BG119" s="112"/>
      <c r="BH119" s="112"/>
      <c r="BI119" s="112"/>
      <c r="BJ119" s="112"/>
      <c r="BK119" s="112"/>
      <c r="BL119" s="112"/>
      <c r="BM119" s="112"/>
      <c r="BN119" s="112"/>
      <c r="BO119" s="112"/>
      <c r="BP119" s="112"/>
      <c r="BQ119" s="112"/>
      <c r="BR119" s="112"/>
      <c r="BS119" s="112"/>
      <c r="BT119" s="112"/>
      <c r="BU119" s="112"/>
      <c r="BV119" s="112"/>
      <c r="BW119" s="112"/>
      <c r="BX119" s="112"/>
      <c r="BY119" s="112"/>
      <c r="BZ119" s="112"/>
      <c r="CA119" s="112"/>
      <c r="CB119" s="112"/>
      <c r="CC119" s="112"/>
      <c r="CD119" s="112"/>
      <c r="CE119" s="112"/>
      <c r="CF119" s="112"/>
      <c r="CG119" s="112"/>
      <c r="CH119" s="112"/>
      <c r="CI119" s="112"/>
      <c r="CJ119" s="112"/>
      <c r="CK119" s="112"/>
      <c r="CL119" s="112"/>
      <c r="CM119" s="112"/>
      <c r="CN119" s="112"/>
      <c r="CO119" s="112"/>
      <c r="CP119" s="112"/>
      <c r="CQ119" s="112"/>
      <c r="CR119" s="112"/>
      <c r="CS119" s="112"/>
      <c r="CT119" s="112"/>
      <c r="CU119" s="112"/>
      <c r="CV119" s="112"/>
      <c r="CW119" s="112"/>
      <c r="CX119" s="112"/>
      <c r="CY119" s="112"/>
      <c r="CZ119" s="112"/>
      <c r="DA119" s="112"/>
      <c r="DB119" s="112"/>
      <c r="DC119" s="112"/>
      <c r="DD119" s="112"/>
      <c r="DE119" s="112"/>
      <c r="DF119" s="112"/>
      <c r="DG119" s="112"/>
      <c r="DH119" s="112"/>
      <c r="DI119" s="112"/>
      <c r="DJ119" s="112"/>
      <c r="DK119" s="112"/>
      <c r="DL119" s="112"/>
      <c r="DM119" s="112"/>
      <c r="DN119" s="112"/>
      <c r="DO119" s="112"/>
      <c r="DP119" s="112"/>
      <c r="DQ119" s="112"/>
      <c r="DR119" s="112"/>
      <c r="DS119" s="112"/>
    </row>
    <row r="120" spans="44:123" ht="12.75">
      <c r="AR120" s="83"/>
      <c r="AT120" s="112"/>
      <c r="AU120" s="112"/>
      <c r="AV120" s="112"/>
      <c r="AW120" s="112"/>
      <c r="AX120" s="112"/>
      <c r="AY120" s="112"/>
      <c r="AZ120" s="112"/>
      <c r="BA120" s="112"/>
      <c r="BB120" s="112"/>
      <c r="BC120" s="112"/>
      <c r="BD120" s="112"/>
      <c r="BE120" s="112"/>
      <c r="BF120" s="112"/>
      <c r="BG120" s="112"/>
      <c r="BH120" s="112"/>
      <c r="BI120" s="112"/>
      <c r="BJ120" s="112"/>
      <c r="BK120" s="112"/>
      <c r="BL120" s="112"/>
      <c r="BM120" s="112"/>
      <c r="BN120" s="112"/>
      <c r="BO120" s="112"/>
      <c r="BP120" s="112"/>
      <c r="BQ120" s="112"/>
      <c r="BR120" s="112"/>
      <c r="BS120" s="112"/>
      <c r="BT120" s="112"/>
      <c r="BU120" s="112"/>
      <c r="BV120" s="112"/>
      <c r="BW120" s="112"/>
      <c r="BX120" s="112"/>
      <c r="BY120" s="112"/>
      <c r="BZ120" s="112"/>
      <c r="CA120" s="112"/>
      <c r="CB120" s="112"/>
      <c r="CC120" s="112"/>
      <c r="CD120" s="112"/>
      <c r="CE120" s="112"/>
      <c r="CF120" s="112"/>
      <c r="CG120" s="112"/>
      <c r="CH120" s="112"/>
      <c r="CI120" s="112"/>
      <c r="CJ120" s="112"/>
      <c r="CK120" s="112"/>
      <c r="CL120" s="112"/>
      <c r="CM120" s="112"/>
      <c r="CN120" s="112"/>
      <c r="CO120" s="112"/>
      <c r="CP120" s="112"/>
      <c r="CQ120" s="112"/>
      <c r="CR120" s="112"/>
      <c r="CS120" s="112"/>
      <c r="CT120" s="112"/>
      <c r="CU120" s="112"/>
      <c r="CV120" s="112"/>
      <c r="CW120" s="112"/>
      <c r="CX120" s="112"/>
      <c r="CY120" s="112"/>
      <c r="CZ120" s="112"/>
      <c r="DA120" s="112"/>
      <c r="DB120" s="112"/>
      <c r="DC120" s="112"/>
      <c r="DD120" s="112"/>
      <c r="DE120" s="112"/>
      <c r="DF120" s="112"/>
      <c r="DG120" s="112"/>
      <c r="DH120" s="112"/>
      <c r="DI120" s="112"/>
      <c r="DJ120" s="112"/>
      <c r="DK120" s="112"/>
      <c r="DL120" s="112"/>
      <c r="DM120" s="112"/>
      <c r="DN120" s="112"/>
      <c r="DO120" s="112"/>
      <c r="DP120" s="112"/>
      <c r="DQ120" s="112"/>
      <c r="DR120" s="112"/>
      <c r="DS120" s="112"/>
    </row>
    <row r="121" spans="44:123" ht="12.75">
      <c r="AR121" s="83"/>
      <c r="AT121" s="112"/>
      <c r="AU121" s="112"/>
      <c r="AV121" s="112"/>
      <c r="AW121" s="112"/>
      <c r="AX121" s="112"/>
      <c r="AY121" s="112"/>
      <c r="AZ121" s="112"/>
      <c r="BA121" s="112"/>
      <c r="BB121" s="112"/>
      <c r="BC121" s="112"/>
      <c r="BD121" s="112"/>
      <c r="BE121" s="112"/>
      <c r="BF121" s="112"/>
      <c r="BG121" s="112"/>
      <c r="BH121" s="112"/>
      <c r="BI121" s="112"/>
      <c r="BJ121" s="112"/>
      <c r="BK121" s="112"/>
      <c r="BL121" s="112"/>
      <c r="BM121" s="112"/>
      <c r="BN121" s="112"/>
      <c r="BO121" s="112"/>
      <c r="BP121" s="112"/>
      <c r="BQ121" s="112"/>
      <c r="BR121" s="112"/>
      <c r="BS121" s="112"/>
      <c r="BT121" s="112"/>
      <c r="BU121" s="112"/>
      <c r="BV121" s="112"/>
      <c r="BW121" s="112"/>
      <c r="BX121" s="112"/>
      <c r="BY121" s="112"/>
      <c r="BZ121" s="112"/>
      <c r="CA121" s="112"/>
      <c r="CB121" s="112"/>
      <c r="CC121" s="112"/>
      <c r="CD121" s="112"/>
      <c r="CE121" s="112"/>
      <c r="CF121" s="112"/>
      <c r="CG121" s="112"/>
      <c r="CH121" s="112"/>
      <c r="CI121" s="112"/>
      <c r="CJ121" s="112"/>
      <c r="CK121" s="112"/>
      <c r="CL121" s="112"/>
      <c r="CM121" s="112"/>
      <c r="CN121" s="112"/>
      <c r="CO121" s="112"/>
      <c r="CP121" s="112"/>
      <c r="CQ121" s="112"/>
      <c r="CR121" s="112"/>
      <c r="CS121" s="112"/>
      <c r="CT121" s="112"/>
      <c r="CU121" s="112"/>
      <c r="CV121" s="112"/>
      <c r="CW121" s="112"/>
      <c r="CX121" s="112"/>
      <c r="CY121" s="112"/>
      <c r="CZ121" s="112"/>
      <c r="DA121" s="112"/>
      <c r="DB121" s="112"/>
      <c r="DC121" s="112"/>
      <c r="DD121" s="112"/>
      <c r="DE121" s="112"/>
      <c r="DF121" s="112"/>
      <c r="DG121" s="112"/>
      <c r="DH121" s="112"/>
      <c r="DI121" s="112"/>
      <c r="DJ121" s="112"/>
      <c r="DK121" s="112"/>
      <c r="DL121" s="112"/>
      <c r="DM121" s="112"/>
      <c r="DN121" s="112"/>
      <c r="DO121" s="112"/>
      <c r="DP121" s="112"/>
      <c r="DQ121" s="112"/>
      <c r="DR121" s="112"/>
      <c r="DS121" s="112"/>
    </row>
    <row r="122" spans="44:123" ht="12.75">
      <c r="AR122" s="83"/>
      <c r="AT122" s="112"/>
      <c r="AU122" s="112"/>
      <c r="AV122" s="112"/>
      <c r="AW122" s="112"/>
      <c r="AX122" s="112"/>
      <c r="AY122" s="112"/>
      <c r="AZ122" s="112"/>
      <c r="BA122" s="112"/>
      <c r="BB122" s="112"/>
      <c r="BC122" s="112"/>
      <c r="BD122" s="112"/>
      <c r="BE122" s="112"/>
      <c r="BF122" s="112"/>
      <c r="BG122" s="112"/>
      <c r="BH122" s="112"/>
      <c r="BI122" s="112"/>
      <c r="BJ122" s="112"/>
      <c r="BK122" s="112"/>
      <c r="BL122" s="112"/>
      <c r="BM122" s="112"/>
      <c r="BN122" s="112"/>
      <c r="BO122" s="112"/>
      <c r="BP122" s="112"/>
      <c r="BQ122" s="112"/>
      <c r="BR122" s="112"/>
      <c r="BS122" s="112"/>
      <c r="BT122" s="112"/>
      <c r="BU122" s="112"/>
      <c r="BV122" s="112"/>
      <c r="BW122" s="112"/>
      <c r="BX122" s="112"/>
      <c r="BY122" s="112"/>
      <c r="BZ122" s="112"/>
      <c r="CA122" s="112"/>
      <c r="CB122" s="112"/>
      <c r="CC122" s="112"/>
      <c r="CD122" s="112"/>
      <c r="CE122" s="112"/>
      <c r="CF122" s="112"/>
      <c r="CG122" s="112"/>
      <c r="CH122" s="112"/>
      <c r="CI122" s="112"/>
      <c r="CJ122" s="112"/>
      <c r="CK122" s="112"/>
      <c r="CL122" s="112"/>
      <c r="CM122" s="112"/>
      <c r="CN122" s="112"/>
      <c r="CO122" s="112"/>
      <c r="CP122" s="112"/>
      <c r="CQ122" s="112"/>
      <c r="CR122" s="112"/>
      <c r="CS122" s="112"/>
      <c r="CT122" s="112"/>
      <c r="CU122" s="112"/>
      <c r="CV122" s="112"/>
      <c r="CW122" s="112"/>
      <c r="CX122" s="112"/>
      <c r="CY122" s="112"/>
      <c r="CZ122" s="112"/>
      <c r="DA122" s="112"/>
      <c r="DB122" s="112"/>
      <c r="DC122" s="112"/>
      <c r="DD122" s="112"/>
      <c r="DE122" s="112"/>
      <c r="DF122" s="112"/>
      <c r="DG122" s="112"/>
      <c r="DH122" s="112"/>
      <c r="DI122" s="112"/>
      <c r="DJ122" s="112"/>
      <c r="DK122" s="112"/>
      <c r="DL122" s="112"/>
      <c r="DM122" s="112"/>
      <c r="DN122" s="112"/>
      <c r="DO122" s="112"/>
      <c r="DP122" s="112"/>
      <c r="DQ122" s="112"/>
      <c r="DR122" s="112"/>
      <c r="DS122" s="112"/>
    </row>
    <row r="123" spans="44:123" ht="12.75">
      <c r="AR123" s="83"/>
      <c r="AT123" s="112"/>
      <c r="AU123" s="112"/>
      <c r="AV123" s="112"/>
      <c r="AW123" s="112"/>
      <c r="AX123" s="112"/>
      <c r="AY123" s="112"/>
      <c r="AZ123" s="112"/>
      <c r="BA123" s="112"/>
      <c r="BB123" s="112"/>
      <c r="BC123" s="112"/>
      <c r="BD123" s="112"/>
      <c r="BE123" s="112"/>
      <c r="BF123" s="112"/>
      <c r="BG123" s="112"/>
      <c r="BH123" s="112"/>
      <c r="BI123" s="112"/>
      <c r="BJ123" s="112"/>
      <c r="BK123" s="112"/>
      <c r="BL123" s="112"/>
      <c r="BM123" s="112"/>
      <c r="BN123" s="112"/>
      <c r="BO123" s="112"/>
      <c r="BP123" s="112"/>
      <c r="BQ123" s="112"/>
      <c r="BR123" s="112"/>
      <c r="BS123" s="112"/>
      <c r="BT123" s="112"/>
      <c r="BU123" s="112"/>
      <c r="BV123" s="112"/>
      <c r="BW123" s="112"/>
      <c r="BX123" s="112"/>
      <c r="BY123" s="112"/>
      <c r="BZ123" s="112"/>
      <c r="CA123" s="112"/>
      <c r="CB123" s="112"/>
      <c r="CC123" s="112"/>
      <c r="CD123" s="112"/>
      <c r="CE123" s="112"/>
      <c r="CF123" s="112"/>
      <c r="CG123" s="112"/>
      <c r="CH123" s="112"/>
      <c r="CI123" s="112"/>
      <c r="CJ123" s="112"/>
      <c r="CK123" s="112"/>
      <c r="CL123" s="112"/>
      <c r="CM123" s="112"/>
      <c r="CN123" s="112"/>
      <c r="CO123" s="112"/>
      <c r="CP123" s="112"/>
      <c r="CQ123" s="112"/>
      <c r="CR123" s="112"/>
      <c r="CS123" s="112"/>
      <c r="CT123" s="112"/>
      <c r="CU123" s="112"/>
      <c r="CV123" s="112"/>
      <c r="CW123" s="112"/>
      <c r="CX123" s="112"/>
      <c r="CY123" s="112"/>
      <c r="CZ123" s="112"/>
      <c r="DA123" s="112"/>
      <c r="DB123" s="112"/>
      <c r="DC123" s="112"/>
      <c r="DD123" s="112"/>
      <c r="DE123" s="112"/>
      <c r="DF123" s="112"/>
      <c r="DG123" s="112"/>
      <c r="DH123" s="112"/>
      <c r="DI123" s="112"/>
      <c r="DJ123" s="112"/>
      <c r="DK123" s="112"/>
      <c r="DL123" s="112"/>
      <c r="DM123" s="112"/>
      <c r="DN123" s="112"/>
      <c r="DO123" s="112"/>
      <c r="DP123" s="112"/>
      <c r="DQ123" s="112"/>
      <c r="DR123" s="112"/>
      <c r="DS123" s="112"/>
    </row>
    <row r="124" spans="44:123" ht="12.75">
      <c r="AR124" s="83"/>
      <c r="AT124" s="112"/>
      <c r="AU124" s="112"/>
      <c r="AV124" s="112"/>
      <c r="AW124" s="112"/>
      <c r="AX124" s="112"/>
      <c r="AY124" s="112"/>
      <c r="AZ124" s="112"/>
      <c r="BA124" s="112"/>
      <c r="BB124" s="112"/>
      <c r="BC124" s="112"/>
      <c r="BD124" s="112"/>
      <c r="BE124" s="112"/>
      <c r="BF124" s="112"/>
      <c r="BG124" s="112"/>
      <c r="BH124" s="112"/>
      <c r="BI124" s="112"/>
      <c r="BJ124" s="112"/>
      <c r="BK124" s="112"/>
      <c r="BL124" s="112"/>
      <c r="BM124" s="112"/>
      <c r="BN124" s="112"/>
      <c r="BO124" s="112"/>
      <c r="BP124" s="112"/>
      <c r="BQ124" s="112"/>
      <c r="BR124" s="112"/>
      <c r="BS124" s="112"/>
      <c r="BT124" s="112"/>
      <c r="BU124" s="112"/>
      <c r="BV124" s="112"/>
      <c r="BW124" s="112"/>
      <c r="BX124" s="112"/>
      <c r="BY124" s="112"/>
      <c r="BZ124" s="112"/>
      <c r="CA124" s="112"/>
      <c r="CB124" s="112"/>
      <c r="CC124" s="112"/>
      <c r="CD124" s="112"/>
      <c r="CE124" s="112"/>
      <c r="CF124" s="112"/>
      <c r="CG124" s="112"/>
      <c r="CH124" s="112"/>
      <c r="CI124" s="112"/>
      <c r="CJ124" s="112"/>
      <c r="CK124" s="112"/>
      <c r="CL124" s="112"/>
      <c r="CM124" s="112"/>
      <c r="CN124" s="112"/>
      <c r="CO124" s="112"/>
      <c r="CP124" s="112"/>
      <c r="CQ124" s="112"/>
      <c r="CR124" s="112"/>
      <c r="CS124" s="112"/>
      <c r="CT124" s="112"/>
      <c r="CU124" s="112"/>
      <c r="CV124" s="112"/>
      <c r="CW124" s="112"/>
      <c r="CX124" s="112"/>
      <c r="CY124" s="112"/>
      <c r="CZ124" s="112"/>
      <c r="DA124" s="112"/>
      <c r="DB124" s="112"/>
      <c r="DC124" s="112"/>
      <c r="DD124" s="112"/>
      <c r="DE124" s="112"/>
      <c r="DF124" s="112"/>
      <c r="DG124" s="112"/>
      <c r="DH124" s="112"/>
      <c r="DI124" s="112"/>
      <c r="DJ124" s="112"/>
      <c r="DK124" s="112"/>
      <c r="DL124" s="112"/>
      <c r="DM124" s="112"/>
      <c r="DN124" s="112"/>
      <c r="DO124" s="112"/>
      <c r="DP124" s="112"/>
      <c r="DQ124" s="112"/>
      <c r="DR124" s="112"/>
      <c r="DS124" s="112"/>
    </row>
  </sheetData>
  <sheetProtection/>
  <mergeCells count="23">
    <mergeCell ref="AE5:AH5"/>
    <mergeCell ref="F5:I5"/>
    <mergeCell ref="K5:N5"/>
    <mergeCell ref="P5:S5"/>
    <mergeCell ref="U5:X5"/>
    <mergeCell ref="Z5:AC5"/>
    <mergeCell ref="AB6:AC6"/>
    <mergeCell ref="AE6:AF6"/>
    <mergeCell ref="AG6:AH6"/>
    <mergeCell ref="AJ6:AK6"/>
    <mergeCell ref="W6:X6"/>
    <mergeCell ref="P6:Q6"/>
    <mergeCell ref="Z6:AA6"/>
    <mergeCell ref="E2:I2"/>
    <mergeCell ref="R6:S6"/>
    <mergeCell ref="U6:V6"/>
    <mergeCell ref="F3:P3"/>
    <mergeCell ref="AJ5:AM5"/>
    <mergeCell ref="F6:G6"/>
    <mergeCell ref="H6:I6"/>
    <mergeCell ref="K6:L6"/>
    <mergeCell ref="M6:N6"/>
    <mergeCell ref="AL6:AM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F106"/>
  <sheetViews>
    <sheetView zoomScale="90" zoomScaleNormal="90" zoomScalePageLayoutView="0" workbookViewId="0" topLeftCell="A1">
      <pane xSplit="5" ySplit="7" topLeftCell="F8" activePane="bottomRight" state="frozen"/>
      <selection pane="topLeft" activeCell="A8" sqref="A8"/>
      <selection pane="topRight" activeCell="M8" sqref="M8"/>
      <selection pane="bottomLeft" activeCell="A11" sqref="A11"/>
      <selection pane="bottomRight" activeCell="A1" sqref="A1"/>
    </sheetView>
  </sheetViews>
  <sheetFormatPr defaultColWidth="9.140625" defaultRowHeight="12.75"/>
  <cols>
    <col min="1" max="1" width="12.421875" style="40" customWidth="1"/>
    <col min="2" max="3" width="43.8515625" style="40" hidden="1" customWidth="1"/>
    <col min="4" max="4" width="43.8515625" style="80" customWidth="1"/>
    <col min="5" max="5" width="3.7109375" style="80" customWidth="1"/>
    <col min="6" max="7" width="8.8515625" style="83" customWidth="1"/>
    <col min="8" max="8" width="9.8515625" style="58" customWidth="1"/>
    <col min="9" max="9" width="11.00390625" style="58" customWidth="1"/>
    <col min="10" max="10" width="3.8515625" style="58" customWidth="1"/>
    <col min="11" max="12" width="9.00390625" style="83" bestFit="1" customWidth="1"/>
    <col min="13" max="13" width="11.421875" style="58" customWidth="1"/>
    <col min="14" max="14" width="10.00390625" style="58" customWidth="1"/>
    <col min="15" max="15" width="3.421875" style="83" customWidth="1"/>
    <col min="16" max="17" width="8.7109375" style="87" customWidth="1"/>
    <col min="18" max="19" width="8.7109375" style="56" customWidth="1"/>
    <col min="20" max="20" width="2.8515625" style="87" customWidth="1"/>
    <col min="21" max="22" width="11.00390625" style="87" customWidth="1"/>
    <col min="23" max="23" width="11.00390625" style="56" customWidth="1"/>
    <col min="24" max="24" width="11.140625" style="56" customWidth="1"/>
    <col min="25" max="25" width="3.7109375" style="87" customWidth="1"/>
    <col min="26" max="26" width="10.7109375" style="67" customWidth="1"/>
    <col min="27" max="28" width="8.8515625" style="67" customWidth="1"/>
    <col min="29" max="29" width="8.8515625" style="82" customWidth="1"/>
    <col min="30" max="30" width="8.7109375" style="88" customWidth="1"/>
    <col min="31" max="16384" width="8.8515625" style="80" customWidth="1"/>
  </cols>
  <sheetData>
    <row r="1" spans="1:7" ht="15" customHeight="1">
      <c r="A1" s="168" t="s">
        <v>195</v>
      </c>
      <c r="B1" s="79"/>
      <c r="C1" s="79"/>
      <c r="F1" s="78"/>
      <c r="G1" s="78"/>
    </row>
    <row r="2" spans="2:25" ht="20.25" customHeight="1">
      <c r="B2" s="79"/>
      <c r="C2" s="2"/>
      <c r="D2" s="166" t="s">
        <v>185</v>
      </c>
      <c r="F2" s="78"/>
      <c r="G2" s="78"/>
      <c r="H2" s="91"/>
      <c r="I2" s="91"/>
      <c r="J2" s="91"/>
      <c r="K2" s="78"/>
      <c r="L2" s="78"/>
      <c r="M2" s="91"/>
      <c r="N2" s="91"/>
      <c r="O2" s="78"/>
      <c r="P2" s="94"/>
      <c r="Q2" s="94"/>
      <c r="R2" s="92"/>
      <c r="S2" s="92"/>
      <c r="T2" s="94"/>
      <c r="U2" s="94"/>
      <c r="V2" s="94"/>
      <c r="W2" s="92"/>
      <c r="X2" s="92"/>
      <c r="Y2" s="94"/>
    </row>
    <row r="3" spans="1:16" ht="24" customHeight="1">
      <c r="A3" s="79"/>
      <c r="B3" s="79"/>
      <c r="C3" s="2"/>
      <c r="D3" s="166" t="s">
        <v>184</v>
      </c>
      <c r="F3" s="239" t="s">
        <v>191</v>
      </c>
      <c r="G3" s="239"/>
      <c r="H3" s="239"/>
      <c r="I3" s="239"/>
      <c r="J3" s="239"/>
      <c r="K3" s="239"/>
      <c r="L3" s="239"/>
      <c r="M3" s="239"/>
      <c r="N3" s="239"/>
      <c r="O3" s="239"/>
      <c r="P3" s="240"/>
    </row>
    <row r="4" spans="1:3" ht="31.5" customHeight="1">
      <c r="A4" s="167" t="s">
        <v>252</v>
      </c>
      <c r="B4" s="79"/>
      <c r="C4" s="79"/>
    </row>
    <row r="5" spans="1:30" ht="33.75" customHeight="1">
      <c r="A5" s="38" t="s">
        <v>539</v>
      </c>
      <c r="B5" s="38" t="s">
        <v>249</v>
      </c>
      <c r="C5" s="38" t="s">
        <v>213</v>
      </c>
      <c r="D5" s="42"/>
      <c r="F5" s="238" t="s">
        <v>493</v>
      </c>
      <c r="G5" s="238"/>
      <c r="H5" s="238"/>
      <c r="I5" s="238"/>
      <c r="J5" s="2"/>
      <c r="K5" s="238" t="s">
        <v>492</v>
      </c>
      <c r="L5" s="238"/>
      <c r="M5" s="238"/>
      <c r="N5" s="238"/>
      <c r="O5" s="2"/>
      <c r="P5" s="238" t="s">
        <v>494</v>
      </c>
      <c r="Q5" s="238"/>
      <c r="R5" s="238"/>
      <c r="S5" s="238"/>
      <c r="T5" s="2"/>
      <c r="U5" s="238" t="s">
        <v>495</v>
      </c>
      <c r="V5" s="238"/>
      <c r="W5" s="238"/>
      <c r="X5" s="238"/>
      <c r="Y5" s="2"/>
      <c r="Z5" s="24" t="s">
        <v>238</v>
      </c>
      <c r="AA5" s="24" t="s">
        <v>239</v>
      </c>
      <c r="AB5" s="24" t="s">
        <v>215</v>
      </c>
      <c r="AD5" s="43"/>
    </row>
    <row r="6" spans="1:30" ht="33.75" customHeight="1">
      <c r="A6" s="38"/>
      <c r="B6" s="38"/>
      <c r="C6" s="38"/>
      <c r="D6" s="38" t="s">
        <v>478</v>
      </c>
      <c r="F6" s="238" t="s">
        <v>240</v>
      </c>
      <c r="G6" s="238"/>
      <c r="H6" s="237" t="s">
        <v>243</v>
      </c>
      <c r="I6" s="237"/>
      <c r="J6" s="10"/>
      <c r="K6" s="238" t="s">
        <v>240</v>
      </c>
      <c r="L6" s="238"/>
      <c r="M6" s="237" t="s">
        <v>243</v>
      </c>
      <c r="N6" s="237"/>
      <c r="O6" s="2"/>
      <c r="P6" s="238" t="s">
        <v>240</v>
      </c>
      <c r="Q6" s="238"/>
      <c r="R6" s="237" t="s">
        <v>243</v>
      </c>
      <c r="S6" s="237"/>
      <c r="T6" s="2"/>
      <c r="U6" s="238" t="s">
        <v>240</v>
      </c>
      <c r="V6" s="238"/>
      <c r="W6" s="237" t="s">
        <v>243</v>
      </c>
      <c r="X6" s="237"/>
      <c r="Y6" s="2"/>
      <c r="Z6" s="24" t="s">
        <v>472</v>
      </c>
      <c r="AA6" s="24" t="s">
        <v>472</v>
      </c>
      <c r="AB6" s="24" t="s">
        <v>472</v>
      </c>
      <c r="AD6" s="43"/>
    </row>
    <row r="7" spans="1:30" ht="40.5" customHeight="1">
      <c r="A7" s="38"/>
      <c r="B7" s="38"/>
      <c r="C7" s="38"/>
      <c r="D7" s="38"/>
      <c r="F7" s="2" t="s">
        <v>241</v>
      </c>
      <c r="G7" s="2" t="s">
        <v>242</v>
      </c>
      <c r="H7" s="10" t="s">
        <v>241</v>
      </c>
      <c r="I7" s="10" t="s">
        <v>242</v>
      </c>
      <c r="J7" s="10"/>
      <c r="K7" s="2" t="s">
        <v>241</v>
      </c>
      <c r="L7" s="2" t="s">
        <v>242</v>
      </c>
      <c r="M7" s="10" t="s">
        <v>241</v>
      </c>
      <c r="N7" s="10" t="s">
        <v>242</v>
      </c>
      <c r="O7" s="10"/>
      <c r="P7" s="2" t="s">
        <v>241</v>
      </c>
      <c r="Q7" s="2" t="s">
        <v>242</v>
      </c>
      <c r="R7" s="10" t="s">
        <v>241</v>
      </c>
      <c r="S7" s="10" t="s">
        <v>242</v>
      </c>
      <c r="T7" s="10"/>
      <c r="U7" s="2" t="s">
        <v>241</v>
      </c>
      <c r="V7" s="2" t="s">
        <v>242</v>
      </c>
      <c r="W7" s="10" t="s">
        <v>241</v>
      </c>
      <c r="X7" s="10" t="s">
        <v>242</v>
      </c>
      <c r="Y7" s="10"/>
      <c r="Z7" s="24"/>
      <c r="AA7" s="24"/>
      <c r="AB7" s="24"/>
      <c r="AD7" s="43"/>
    </row>
    <row r="8" spans="1:30" s="103" customFormat="1" ht="26.25">
      <c r="A8" s="101" t="s">
        <v>253</v>
      </c>
      <c r="B8" s="101" t="s">
        <v>254</v>
      </c>
      <c r="C8" s="101" t="s">
        <v>255</v>
      </c>
      <c r="D8" s="41" t="s">
        <v>489</v>
      </c>
      <c r="E8" s="109"/>
      <c r="F8" s="45"/>
      <c r="G8" s="45"/>
      <c r="H8" s="46"/>
      <c r="I8" s="46"/>
      <c r="J8" s="46"/>
      <c r="K8" s="45"/>
      <c r="L8" s="45"/>
      <c r="M8" s="46"/>
      <c r="N8" s="46"/>
      <c r="O8" s="45"/>
      <c r="P8" s="48">
        <v>0.79</v>
      </c>
      <c r="Q8" s="48">
        <v>0.99</v>
      </c>
      <c r="R8" s="49">
        <f>2500/Q8</f>
        <v>2525.252525252525</v>
      </c>
      <c r="S8" s="49">
        <f>2500/P8</f>
        <v>3164.5569620253164</v>
      </c>
      <c r="T8" s="48"/>
      <c r="U8" s="45"/>
      <c r="V8" s="45"/>
      <c r="W8" s="46"/>
      <c r="X8" s="46"/>
      <c r="Y8" s="45"/>
      <c r="Z8" s="52" t="s">
        <v>236</v>
      </c>
      <c r="AA8" s="53"/>
      <c r="AB8" s="53" t="s">
        <v>471</v>
      </c>
      <c r="AC8" s="81"/>
      <c r="AD8" s="54"/>
    </row>
    <row r="9" spans="1:30" ht="12.75">
      <c r="A9" s="44" t="s">
        <v>256</v>
      </c>
      <c r="B9" s="44" t="s">
        <v>257</v>
      </c>
      <c r="C9" s="44" t="s">
        <v>255</v>
      </c>
      <c r="D9" s="40" t="s">
        <v>490</v>
      </c>
      <c r="E9" s="109"/>
      <c r="F9" s="55"/>
      <c r="G9" s="55"/>
      <c r="H9" s="56"/>
      <c r="I9" s="56"/>
      <c r="J9" s="56"/>
      <c r="K9" s="55"/>
      <c r="L9" s="55"/>
      <c r="M9" s="56"/>
      <c r="N9" s="56"/>
      <c r="O9" s="55"/>
      <c r="P9" s="55">
        <v>1</v>
      </c>
      <c r="Q9" s="55">
        <v>1</v>
      </c>
      <c r="R9" s="49">
        <f aca="true" t="shared" si="0" ref="R9:R55">2500/Q9</f>
        <v>2500</v>
      </c>
      <c r="S9" s="49">
        <f aca="true" t="shared" si="1" ref="S9:S55">2500/P9</f>
        <v>2500</v>
      </c>
      <c r="T9" s="55"/>
      <c r="U9" s="55"/>
      <c r="V9" s="55"/>
      <c r="Y9" s="55"/>
      <c r="Z9" s="53"/>
      <c r="AA9" s="53"/>
      <c r="AB9" s="52"/>
      <c r="AD9" s="61"/>
    </row>
    <row r="10" spans="1:30" s="103" customFormat="1" ht="12.75">
      <c r="A10" s="101" t="s">
        <v>258</v>
      </c>
      <c r="B10" s="101" t="s">
        <v>259</v>
      </c>
      <c r="C10" s="101" t="s">
        <v>255</v>
      </c>
      <c r="D10" s="41" t="s">
        <v>490</v>
      </c>
      <c r="E10" s="109"/>
      <c r="F10" s="45"/>
      <c r="G10" s="45"/>
      <c r="H10" s="46"/>
      <c r="I10" s="46"/>
      <c r="J10" s="46"/>
      <c r="K10" s="45"/>
      <c r="L10" s="45"/>
      <c r="M10" s="46"/>
      <c r="N10" s="46"/>
      <c r="O10" s="45"/>
      <c r="P10" s="48">
        <v>1</v>
      </c>
      <c r="Q10" s="48">
        <v>1</v>
      </c>
      <c r="R10" s="49">
        <f t="shared" si="0"/>
        <v>2500</v>
      </c>
      <c r="S10" s="49">
        <f t="shared" si="1"/>
        <v>2500</v>
      </c>
      <c r="T10" s="48"/>
      <c r="U10" s="45"/>
      <c r="V10" s="45"/>
      <c r="W10" s="46"/>
      <c r="X10" s="46"/>
      <c r="Y10" s="45"/>
      <c r="Z10" s="53"/>
      <c r="AA10" s="53"/>
      <c r="AB10" s="52"/>
      <c r="AC10" s="81"/>
      <c r="AD10" s="54"/>
    </row>
    <row r="11" spans="1:30" ht="12.75">
      <c r="A11" s="44" t="s">
        <v>260</v>
      </c>
      <c r="B11" s="44" t="s">
        <v>261</v>
      </c>
      <c r="C11" s="44" t="s">
        <v>255</v>
      </c>
      <c r="D11" s="40" t="s">
        <v>490</v>
      </c>
      <c r="E11" s="109"/>
      <c r="F11" s="55"/>
      <c r="G11" s="55"/>
      <c r="H11" s="56"/>
      <c r="I11" s="56"/>
      <c r="J11" s="56"/>
      <c r="K11" s="55"/>
      <c r="L11" s="55"/>
      <c r="M11" s="56"/>
      <c r="N11" s="56"/>
      <c r="O11" s="55"/>
      <c r="P11" s="97">
        <v>1</v>
      </c>
      <c r="Q11" s="97">
        <v>1</v>
      </c>
      <c r="R11" s="49">
        <f t="shared" si="0"/>
        <v>2500</v>
      </c>
      <c r="S11" s="49">
        <f t="shared" si="1"/>
        <v>2500</v>
      </c>
      <c r="T11" s="55"/>
      <c r="U11" s="55"/>
      <c r="V11" s="55"/>
      <c r="Y11" s="55"/>
      <c r="Z11" s="53"/>
      <c r="AA11" s="53"/>
      <c r="AB11" s="53"/>
      <c r="AD11" s="63"/>
    </row>
    <row r="12" spans="1:30" s="103" customFormat="1" ht="12.75">
      <c r="A12" s="101" t="s">
        <v>262</v>
      </c>
      <c r="B12" s="101" t="s">
        <v>263</v>
      </c>
      <c r="C12" s="101" t="s">
        <v>255</v>
      </c>
      <c r="D12" s="41" t="s">
        <v>491</v>
      </c>
      <c r="E12" s="109"/>
      <c r="F12" s="45"/>
      <c r="G12" s="45"/>
      <c r="H12" s="46"/>
      <c r="I12" s="46"/>
      <c r="J12" s="46"/>
      <c r="K12" s="45"/>
      <c r="L12" s="45"/>
      <c r="M12" s="46"/>
      <c r="N12" s="46"/>
      <c r="O12" s="45"/>
      <c r="P12" s="45"/>
      <c r="Q12" s="45"/>
      <c r="R12" s="62"/>
      <c r="S12" s="62"/>
      <c r="T12" s="45"/>
      <c r="U12" s="45">
        <v>1</v>
      </c>
      <c r="V12" s="45">
        <v>1</v>
      </c>
      <c r="W12" s="47">
        <f>6625/V12</f>
        <v>6625</v>
      </c>
      <c r="X12" s="47">
        <f>6625/U12</f>
        <v>6625</v>
      </c>
      <c r="Y12" s="45"/>
      <c r="Z12" s="53"/>
      <c r="AA12" s="53"/>
      <c r="AB12" s="52"/>
      <c r="AC12" s="81"/>
      <c r="AD12" s="64"/>
    </row>
    <row r="13" spans="1:30" ht="12.75">
      <c r="A13" s="44" t="s">
        <v>264</v>
      </c>
      <c r="B13" s="44" t="s">
        <v>265</v>
      </c>
      <c r="C13" s="44" t="s">
        <v>255</v>
      </c>
      <c r="D13" s="40" t="s">
        <v>490</v>
      </c>
      <c r="E13" s="109"/>
      <c r="F13" s="55"/>
      <c r="G13" s="55"/>
      <c r="H13" s="56"/>
      <c r="I13" s="56"/>
      <c r="J13" s="56"/>
      <c r="K13" s="55"/>
      <c r="L13" s="55"/>
      <c r="M13" s="56"/>
      <c r="N13" s="56"/>
      <c r="O13" s="55"/>
      <c r="P13" s="97">
        <v>1</v>
      </c>
      <c r="Q13" s="97">
        <v>1</v>
      </c>
      <c r="R13" s="49">
        <f t="shared" si="0"/>
        <v>2500</v>
      </c>
      <c r="S13" s="49">
        <f t="shared" si="1"/>
        <v>2500</v>
      </c>
      <c r="T13" s="55"/>
      <c r="U13" s="55"/>
      <c r="V13" s="55"/>
      <c r="Y13" s="55"/>
      <c r="Z13" s="53"/>
      <c r="AA13" s="53"/>
      <c r="AB13" s="52"/>
      <c r="AD13" s="63"/>
    </row>
    <row r="14" spans="1:30" s="103" customFormat="1" ht="12.75">
      <c r="A14" s="84" t="s">
        <v>266</v>
      </c>
      <c r="B14" s="101" t="s">
        <v>267</v>
      </c>
      <c r="C14" s="101" t="s">
        <v>255</v>
      </c>
      <c r="D14" s="41" t="s">
        <v>491</v>
      </c>
      <c r="E14" s="109"/>
      <c r="F14" s="45"/>
      <c r="G14" s="45"/>
      <c r="H14" s="46"/>
      <c r="I14" s="46"/>
      <c r="J14" s="46"/>
      <c r="K14" s="45"/>
      <c r="L14" s="45"/>
      <c r="M14" s="46"/>
      <c r="N14" s="46"/>
      <c r="O14" s="45"/>
      <c r="P14" s="45"/>
      <c r="Q14" s="45"/>
      <c r="R14" s="62"/>
      <c r="S14" s="62"/>
      <c r="T14" s="45"/>
      <c r="U14" s="45">
        <v>1</v>
      </c>
      <c r="V14" s="45">
        <v>1</v>
      </c>
      <c r="W14" s="47">
        <f>6625/V14</f>
        <v>6625</v>
      </c>
      <c r="X14" s="47">
        <f>6625/U14</f>
        <v>6625</v>
      </c>
      <c r="Y14" s="45"/>
      <c r="Z14" s="66"/>
      <c r="AA14" s="66"/>
      <c r="AB14" s="67"/>
      <c r="AC14" s="81"/>
      <c r="AD14" s="54"/>
    </row>
    <row r="15" spans="1:30" ht="12.75">
      <c r="A15" s="65" t="s">
        <v>268</v>
      </c>
      <c r="B15" s="44" t="s">
        <v>269</v>
      </c>
      <c r="C15" s="44" t="s">
        <v>255</v>
      </c>
      <c r="D15" s="40" t="s">
        <v>490</v>
      </c>
      <c r="E15" s="109"/>
      <c r="F15" s="55"/>
      <c r="G15" s="55"/>
      <c r="H15" s="56"/>
      <c r="I15" s="56"/>
      <c r="J15" s="56"/>
      <c r="K15" s="55"/>
      <c r="L15" s="55"/>
      <c r="M15" s="56"/>
      <c r="N15" s="56"/>
      <c r="O15" s="55"/>
      <c r="P15" s="55">
        <v>1</v>
      </c>
      <c r="Q15" s="55">
        <v>1</v>
      </c>
      <c r="R15" s="49">
        <f t="shared" si="0"/>
        <v>2500</v>
      </c>
      <c r="S15" s="49">
        <f t="shared" si="1"/>
        <v>2500</v>
      </c>
      <c r="T15" s="55"/>
      <c r="U15" s="55"/>
      <c r="V15" s="55"/>
      <c r="Y15" s="55"/>
      <c r="Z15" s="66"/>
      <c r="AA15" s="66"/>
      <c r="AB15" s="66"/>
      <c r="AD15" s="68"/>
    </row>
    <row r="16" spans="1:30" s="103" customFormat="1" ht="12.75">
      <c r="A16" s="84" t="s">
        <v>270</v>
      </c>
      <c r="B16" s="101" t="s">
        <v>271</v>
      </c>
      <c r="C16" s="101" t="s">
        <v>255</v>
      </c>
      <c r="D16" s="41" t="s">
        <v>491</v>
      </c>
      <c r="E16" s="109"/>
      <c r="F16" s="45"/>
      <c r="G16" s="45"/>
      <c r="H16" s="46"/>
      <c r="I16" s="46"/>
      <c r="J16" s="46"/>
      <c r="K16" s="45"/>
      <c r="L16" s="45"/>
      <c r="M16" s="46"/>
      <c r="N16" s="46"/>
      <c r="O16" s="45"/>
      <c r="P16" s="45"/>
      <c r="Q16" s="45"/>
      <c r="R16" s="62"/>
      <c r="S16" s="62"/>
      <c r="T16" s="45"/>
      <c r="U16" s="45">
        <v>1</v>
      </c>
      <c r="V16" s="45">
        <v>1</v>
      </c>
      <c r="W16" s="47">
        <f>6625/V16</f>
        <v>6625</v>
      </c>
      <c r="X16" s="47">
        <f>6625/U16</f>
        <v>6625</v>
      </c>
      <c r="Y16" s="45"/>
      <c r="Z16" s="66"/>
      <c r="AA16" s="66"/>
      <c r="AB16" s="66"/>
      <c r="AC16" s="81"/>
      <c r="AD16" s="54"/>
    </row>
    <row r="17" spans="1:30" ht="12.75">
      <c r="A17" s="65" t="s">
        <v>272</v>
      </c>
      <c r="B17" s="44" t="s">
        <v>273</v>
      </c>
      <c r="C17" s="44" t="s">
        <v>255</v>
      </c>
      <c r="D17" s="87" t="s">
        <v>491</v>
      </c>
      <c r="E17" s="109"/>
      <c r="F17" s="55"/>
      <c r="G17" s="55"/>
      <c r="H17" s="56"/>
      <c r="I17" s="56"/>
      <c r="J17" s="56"/>
      <c r="K17" s="55"/>
      <c r="L17" s="55"/>
      <c r="M17" s="56"/>
      <c r="N17" s="56"/>
      <c r="O17" s="55"/>
      <c r="P17" s="55"/>
      <c r="Q17" s="55"/>
      <c r="R17" s="69"/>
      <c r="S17" s="69"/>
      <c r="T17" s="55"/>
      <c r="U17" s="55">
        <v>1</v>
      </c>
      <c r="V17" s="55">
        <v>1</v>
      </c>
      <c r="W17" s="47">
        <f>6625/V17</f>
        <v>6625</v>
      </c>
      <c r="X17" s="47">
        <f>6625/U17</f>
        <v>6625</v>
      </c>
      <c r="Y17" s="55"/>
      <c r="Z17" s="66"/>
      <c r="AA17" s="66"/>
      <c r="AB17" s="66"/>
      <c r="AD17" s="68"/>
    </row>
    <row r="18" spans="1:30" s="103" customFormat="1" ht="78.75">
      <c r="A18" s="84" t="s">
        <v>274</v>
      </c>
      <c r="B18" s="84" t="s">
        <v>275</v>
      </c>
      <c r="C18" s="84" t="s">
        <v>276</v>
      </c>
      <c r="D18" s="41" t="s">
        <v>223</v>
      </c>
      <c r="E18" s="109"/>
      <c r="F18" s="45"/>
      <c r="G18" s="45"/>
      <c r="H18" s="46"/>
      <c r="I18" s="46"/>
      <c r="J18" s="46"/>
      <c r="K18" s="45"/>
      <c r="L18" s="45"/>
      <c r="M18" s="46"/>
      <c r="N18" s="46"/>
      <c r="O18" s="45"/>
      <c r="P18" s="45">
        <v>0.895</v>
      </c>
      <c r="Q18" s="45">
        <v>0.949</v>
      </c>
      <c r="R18" s="49">
        <f t="shared" si="0"/>
        <v>2634.351949420443</v>
      </c>
      <c r="S18" s="49">
        <f t="shared" si="1"/>
        <v>2793.2960893854747</v>
      </c>
      <c r="T18" s="45"/>
      <c r="U18" s="45"/>
      <c r="V18" s="45"/>
      <c r="W18" s="46"/>
      <c r="X18" s="46"/>
      <c r="Y18" s="45"/>
      <c r="Z18" s="70" t="s">
        <v>473</v>
      </c>
      <c r="AA18" s="66"/>
      <c r="AB18" s="66" t="s">
        <v>237</v>
      </c>
      <c r="AC18" s="81"/>
      <c r="AD18" s="64"/>
    </row>
    <row r="19" spans="1:30" ht="92.25">
      <c r="A19" s="65" t="s">
        <v>277</v>
      </c>
      <c r="B19" s="65" t="s">
        <v>278</v>
      </c>
      <c r="C19" s="65" t="s">
        <v>279</v>
      </c>
      <c r="D19" s="40" t="s">
        <v>295</v>
      </c>
      <c r="E19" s="110"/>
      <c r="F19" s="55"/>
      <c r="G19" s="55"/>
      <c r="H19" s="56"/>
      <c r="I19" s="56"/>
      <c r="J19" s="56"/>
      <c r="K19" s="55">
        <v>0</v>
      </c>
      <c r="L19" s="55">
        <v>0.001</v>
      </c>
      <c r="M19" s="56">
        <f>8000/L19</f>
        <v>8000000</v>
      </c>
      <c r="N19" s="56" t="s">
        <v>251</v>
      </c>
      <c r="O19" s="55"/>
      <c r="P19" s="55">
        <v>0.999</v>
      </c>
      <c r="Q19" s="55">
        <v>1</v>
      </c>
      <c r="R19" s="49">
        <f t="shared" si="0"/>
        <v>2500</v>
      </c>
      <c r="S19" s="49">
        <f t="shared" si="1"/>
        <v>2502.5025025025025</v>
      </c>
      <c r="T19" s="55"/>
      <c r="U19" s="55"/>
      <c r="V19" s="55"/>
      <c r="Y19" s="55"/>
      <c r="Z19" s="66"/>
      <c r="AA19" s="66"/>
      <c r="AB19" s="66"/>
      <c r="AD19" s="63"/>
    </row>
    <row r="20" spans="1:30" s="103" customFormat="1" ht="66">
      <c r="A20" s="84" t="s">
        <v>280</v>
      </c>
      <c r="B20" s="84" t="s">
        <v>281</v>
      </c>
      <c r="C20" s="84" t="s">
        <v>282</v>
      </c>
      <c r="D20" s="41" t="s">
        <v>296</v>
      </c>
      <c r="E20" s="111"/>
      <c r="F20" s="45"/>
      <c r="G20" s="45"/>
      <c r="H20" s="46"/>
      <c r="I20" s="46"/>
      <c r="J20" s="46"/>
      <c r="K20" s="45">
        <v>0.001</v>
      </c>
      <c r="L20" s="45">
        <v>0.02</v>
      </c>
      <c r="M20" s="46">
        <f>8000/L20</f>
        <v>400000</v>
      </c>
      <c r="N20" s="46">
        <f>8000/K20</f>
        <v>8000000</v>
      </c>
      <c r="O20" s="45"/>
      <c r="P20" s="45">
        <v>0.965</v>
      </c>
      <c r="Q20" s="45">
        <v>0.999</v>
      </c>
      <c r="R20" s="49">
        <f t="shared" si="0"/>
        <v>2502.5025025025025</v>
      </c>
      <c r="S20" s="49">
        <f t="shared" si="1"/>
        <v>2590.6735751295337</v>
      </c>
      <c r="T20" s="45"/>
      <c r="U20" s="45">
        <v>0</v>
      </c>
      <c r="V20" s="45">
        <v>0.01</v>
      </c>
      <c r="W20" s="46">
        <f aca="true" t="shared" si="2" ref="W20:W29">6625/V20</f>
        <v>662500</v>
      </c>
      <c r="X20" s="46" t="s">
        <v>251</v>
      </c>
      <c r="Y20" s="45"/>
      <c r="Z20" s="66" t="s">
        <v>474</v>
      </c>
      <c r="AA20" s="66" t="s">
        <v>476</v>
      </c>
      <c r="AB20" s="66"/>
      <c r="AC20" s="81"/>
      <c r="AD20" s="64"/>
    </row>
    <row r="21" spans="1:30" ht="66">
      <c r="A21" s="65" t="s">
        <v>283</v>
      </c>
      <c r="B21" s="65" t="s">
        <v>284</v>
      </c>
      <c r="C21" s="65" t="s">
        <v>285</v>
      </c>
      <c r="D21" s="40" t="s">
        <v>2</v>
      </c>
      <c r="E21" s="109"/>
      <c r="F21" s="55"/>
      <c r="G21" s="55"/>
      <c r="H21" s="56"/>
      <c r="I21" s="56"/>
      <c r="J21" s="56"/>
      <c r="K21" s="55">
        <v>0.001</v>
      </c>
      <c r="L21" s="55">
        <v>0.02</v>
      </c>
      <c r="M21" s="56">
        <f>8000/L21</f>
        <v>400000</v>
      </c>
      <c r="N21" s="56">
        <f>8000/K21</f>
        <v>8000000</v>
      </c>
      <c r="O21" s="55"/>
      <c r="P21" s="55">
        <v>0.92</v>
      </c>
      <c r="Q21" s="55">
        <v>0.994</v>
      </c>
      <c r="R21" s="49">
        <f t="shared" si="0"/>
        <v>2515.0905432595573</v>
      </c>
      <c r="S21" s="49">
        <f t="shared" si="1"/>
        <v>2717.391304347826</v>
      </c>
      <c r="T21" s="55"/>
      <c r="U21" s="55">
        <v>0</v>
      </c>
      <c r="V21" s="55">
        <v>0.01</v>
      </c>
      <c r="W21" s="56">
        <f t="shared" si="2"/>
        <v>662500</v>
      </c>
      <c r="X21" s="56" t="s">
        <v>251</v>
      </c>
      <c r="Y21" s="55"/>
      <c r="Z21" s="66" t="s">
        <v>235</v>
      </c>
      <c r="AA21" s="66"/>
      <c r="AB21" s="66"/>
      <c r="AD21" s="68"/>
    </row>
    <row r="22" spans="1:30" s="103" customFormat="1" ht="78.75" customHeight="1">
      <c r="A22" s="84" t="s">
        <v>286</v>
      </c>
      <c r="B22" s="84" t="s">
        <v>287</v>
      </c>
      <c r="C22" s="101" t="s">
        <v>255</v>
      </c>
      <c r="D22" s="41" t="s">
        <v>3</v>
      </c>
      <c r="E22" s="110"/>
      <c r="F22" s="45"/>
      <c r="G22" s="45"/>
      <c r="H22" s="46"/>
      <c r="I22" s="46"/>
      <c r="J22" s="46"/>
      <c r="K22" s="45"/>
      <c r="L22" s="45"/>
      <c r="M22" s="46"/>
      <c r="N22" s="46"/>
      <c r="O22" s="45"/>
      <c r="P22" s="45">
        <v>0.645</v>
      </c>
      <c r="Q22" s="45">
        <v>0.835</v>
      </c>
      <c r="R22" s="49">
        <f t="shared" si="0"/>
        <v>2994.011976047904</v>
      </c>
      <c r="S22" s="49">
        <f t="shared" si="1"/>
        <v>3875.968992248062</v>
      </c>
      <c r="T22" s="45"/>
      <c r="U22" s="45">
        <v>0.015</v>
      </c>
      <c r="V22" s="45">
        <v>0.055</v>
      </c>
      <c r="W22" s="46">
        <f t="shared" si="2"/>
        <v>120454.54545454546</v>
      </c>
      <c r="X22" s="46">
        <f>6625/U22</f>
        <v>441666.6666666667</v>
      </c>
      <c r="Y22" s="45"/>
      <c r="Z22" s="66" t="s">
        <v>502</v>
      </c>
      <c r="AA22" s="66"/>
      <c r="AB22" s="66"/>
      <c r="AC22" s="81"/>
      <c r="AD22" s="54"/>
    </row>
    <row r="23" spans="1:30" ht="66">
      <c r="A23" s="65" t="s">
        <v>430</v>
      </c>
      <c r="B23" s="65" t="s">
        <v>431</v>
      </c>
      <c r="C23" s="65" t="s">
        <v>432</v>
      </c>
      <c r="D23" s="87" t="s">
        <v>4</v>
      </c>
      <c r="E23" s="109"/>
      <c r="F23" s="55"/>
      <c r="G23" s="55"/>
      <c r="H23" s="56"/>
      <c r="I23" s="56"/>
      <c r="J23" s="56"/>
      <c r="K23" s="55"/>
      <c r="L23" s="55"/>
      <c r="M23" s="56"/>
      <c r="N23" s="56"/>
      <c r="O23" s="55"/>
      <c r="P23" s="55">
        <v>0.86</v>
      </c>
      <c r="Q23" s="55">
        <v>0.983</v>
      </c>
      <c r="R23" s="49">
        <f t="shared" si="0"/>
        <v>2543.23499491353</v>
      </c>
      <c r="S23" s="49">
        <f t="shared" si="1"/>
        <v>2906.9767441860467</v>
      </c>
      <c r="T23" s="55"/>
      <c r="U23" s="55">
        <v>0.017</v>
      </c>
      <c r="V23" s="55">
        <v>0.105</v>
      </c>
      <c r="W23" s="56">
        <f t="shared" si="2"/>
        <v>63095.2380952381</v>
      </c>
      <c r="X23" s="56">
        <f>6625/U23</f>
        <v>389705.88235294115</v>
      </c>
      <c r="Y23" s="55"/>
      <c r="Z23" s="66" t="s">
        <v>475</v>
      </c>
      <c r="AA23" s="66" t="s">
        <v>476</v>
      </c>
      <c r="AB23" s="66"/>
      <c r="AD23" s="63"/>
    </row>
    <row r="24" spans="1:30" s="103" customFormat="1" ht="92.25" customHeight="1">
      <c r="A24" s="84" t="s">
        <v>433</v>
      </c>
      <c r="B24" s="84" t="s">
        <v>434</v>
      </c>
      <c r="C24" s="84" t="s">
        <v>435</v>
      </c>
      <c r="D24" s="41" t="s">
        <v>5</v>
      </c>
      <c r="E24" s="109"/>
      <c r="F24" s="45"/>
      <c r="G24" s="45"/>
      <c r="H24" s="46"/>
      <c r="I24" s="46"/>
      <c r="J24" s="46"/>
      <c r="K24" s="45"/>
      <c r="L24" s="45"/>
      <c r="M24" s="46"/>
      <c r="N24" s="46"/>
      <c r="O24" s="45"/>
      <c r="P24" s="45">
        <v>0.885</v>
      </c>
      <c r="Q24" s="45">
        <v>0.982</v>
      </c>
      <c r="R24" s="49">
        <f t="shared" si="0"/>
        <v>2545.8248472505093</v>
      </c>
      <c r="S24" s="49">
        <f t="shared" si="1"/>
        <v>2824.8587570621467</v>
      </c>
      <c r="T24" s="45"/>
      <c r="U24" s="45">
        <v>0.017</v>
      </c>
      <c r="V24" s="45">
        <v>0.08</v>
      </c>
      <c r="W24" s="46">
        <f t="shared" si="2"/>
        <v>82812.5</v>
      </c>
      <c r="X24" s="46">
        <f>6625/U24</f>
        <v>389705.88235294115</v>
      </c>
      <c r="Y24" s="45"/>
      <c r="Z24" s="66" t="s">
        <v>503</v>
      </c>
      <c r="AA24" s="66" t="s">
        <v>476</v>
      </c>
      <c r="AB24" s="66"/>
      <c r="AC24" s="81"/>
      <c r="AD24" s="54"/>
    </row>
    <row r="25" spans="1:58" s="86" customFormat="1" ht="84" customHeight="1">
      <c r="A25" s="131" t="s">
        <v>436</v>
      </c>
      <c r="B25" s="131" t="s">
        <v>437</v>
      </c>
      <c r="C25" s="131" t="s">
        <v>438</v>
      </c>
      <c r="D25" s="87" t="s">
        <v>294</v>
      </c>
      <c r="E25" s="109"/>
      <c r="F25" s="55"/>
      <c r="G25" s="55"/>
      <c r="H25" s="56"/>
      <c r="I25" s="56"/>
      <c r="J25" s="56"/>
      <c r="K25" s="55">
        <v>0.001</v>
      </c>
      <c r="L25" s="55">
        <v>0.02</v>
      </c>
      <c r="M25" s="56">
        <f>8000/L25</f>
        <v>400000</v>
      </c>
      <c r="N25" s="56">
        <f>8000/K25</f>
        <v>8000000</v>
      </c>
      <c r="O25" s="55"/>
      <c r="P25" s="55">
        <v>0.97</v>
      </c>
      <c r="Q25" s="55">
        <v>0.999</v>
      </c>
      <c r="R25" s="49">
        <f t="shared" si="0"/>
        <v>2502.5025025025025</v>
      </c>
      <c r="S25" s="49">
        <f>2500/P25</f>
        <v>2577.319587628866</v>
      </c>
      <c r="T25" s="55"/>
      <c r="U25" s="55">
        <v>0</v>
      </c>
      <c r="V25" s="55">
        <v>0.01</v>
      </c>
      <c r="W25" s="56">
        <f t="shared" si="2"/>
        <v>662500</v>
      </c>
      <c r="X25" s="56" t="s">
        <v>251</v>
      </c>
      <c r="Y25" s="55"/>
      <c r="Z25" s="66"/>
      <c r="AA25" s="66"/>
      <c r="AB25" s="66"/>
      <c r="AC25" s="83"/>
      <c r="AD25" s="68"/>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row>
    <row r="26" spans="1:58" s="86" customFormat="1" ht="93" customHeight="1">
      <c r="A26" s="84" t="s">
        <v>439</v>
      </c>
      <c r="B26" s="84" t="s">
        <v>440</v>
      </c>
      <c r="C26" s="84" t="s">
        <v>441</v>
      </c>
      <c r="D26" s="41" t="s">
        <v>220</v>
      </c>
      <c r="E26" s="111"/>
      <c r="F26" s="45"/>
      <c r="G26" s="45"/>
      <c r="H26" s="46"/>
      <c r="I26" s="46"/>
      <c r="J26" s="46"/>
      <c r="K26" s="45"/>
      <c r="L26" s="45"/>
      <c r="M26" s="46"/>
      <c r="N26" s="46"/>
      <c r="O26" s="45"/>
      <c r="P26" s="45">
        <v>0.82</v>
      </c>
      <c r="Q26" s="45">
        <v>0.98</v>
      </c>
      <c r="R26" s="49">
        <f t="shared" si="0"/>
        <v>2551.0204081632655</v>
      </c>
      <c r="S26" s="49">
        <f aca="true" t="shared" si="3" ref="S26:S32">2500/P26</f>
        <v>3048.7804878048782</v>
      </c>
      <c r="T26" s="45"/>
      <c r="U26" s="45">
        <v>0.02</v>
      </c>
      <c r="V26" s="45">
        <v>0.18</v>
      </c>
      <c r="W26" s="46">
        <f t="shared" si="2"/>
        <v>36805.555555555555</v>
      </c>
      <c r="X26" s="46" t="s">
        <v>251</v>
      </c>
      <c r="Y26" s="45"/>
      <c r="Z26" s="66"/>
      <c r="AA26" s="66"/>
      <c r="AB26" s="66"/>
      <c r="AC26" s="83"/>
      <c r="AD26" s="68"/>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row>
    <row r="27" spans="1:58" s="86" customFormat="1" ht="73.5" customHeight="1">
      <c r="A27" s="131" t="s">
        <v>442</v>
      </c>
      <c r="B27" s="131" t="s">
        <v>443</v>
      </c>
      <c r="C27" s="131" t="s">
        <v>301</v>
      </c>
      <c r="D27" s="87" t="s">
        <v>221</v>
      </c>
      <c r="E27" s="109"/>
      <c r="F27" s="55"/>
      <c r="G27" s="55"/>
      <c r="H27" s="56"/>
      <c r="I27" s="56"/>
      <c r="J27" s="56"/>
      <c r="K27" s="55"/>
      <c r="L27" s="55"/>
      <c r="M27" s="56"/>
      <c r="N27" s="56"/>
      <c r="O27" s="55"/>
      <c r="P27" s="55">
        <v>0.99</v>
      </c>
      <c r="Q27" s="55">
        <v>1</v>
      </c>
      <c r="R27" s="49">
        <f t="shared" si="0"/>
        <v>2500</v>
      </c>
      <c r="S27" s="49">
        <f t="shared" si="3"/>
        <v>2525.252525252525</v>
      </c>
      <c r="T27" s="55"/>
      <c r="U27" s="55">
        <v>0</v>
      </c>
      <c r="V27" s="55">
        <v>0.01</v>
      </c>
      <c r="W27" s="56">
        <f t="shared" si="2"/>
        <v>662500</v>
      </c>
      <c r="X27" s="56" t="s">
        <v>251</v>
      </c>
      <c r="Y27" s="55"/>
      <c r="Z27" s="66"/>
      <c r="AA27" s="66"/>
      <c r="AB27" s="66"/>
      <c r="AC27" s="83"/>
      <c r="AD27" s="68"/>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row>
    <row r="28" spans="1:58" s="86" customFormat="1" ht="88.5" customHeight="1">
      <c r="A28" s="84" t="s">
        <v>302</v>
      </c>
      <c r="B28" s="84" t="s">
        <v>303</v>
      </c>
      <c r="C28" s="84" t="s">
        <v>304</v>
      </c>
      <c r="D28" s="41" t="s">
        <v>220</v>
      </c>
      <c r="E28" s="111"/>
      <c r="F28" s="45"/>
      <c r="G28" s="45"/>
      <c r="H28" s="46"/>
      <c r="I28" s="46"/>
      <c r="J28" s="46"/>
      <c r="K28" s="45"/>
      <c r="L28" s="45"/>
      <c r="M28" s="46"/>
      <c r="N28" s="46"/>
      <c r="O28" s="45"/>
      <c r="P28" s="45">
        <v>0.82</v>
      </c>
      <c r="Q28" s="45">
        <v>0.98</v>
      </c>
      <c r="R28" s="49">
        <f t="shared" si="0"/>
        <v>2551.0204081632655</v>
      </c>
      <c r="S28" s="49">
        <f t="shared" si="3"/>
        <v>3048.7804878048782</v>
      </c>
      <c r="T28" s="45"/>
      <c r="U28" s="48">
        <v>0.02</v>
      </c>
      <c r="V28" s="45">
        <v>0.18</v>
      </c>
      <c r="W28" s="46">
        <f t="shared" si="2"/>
        <v>36805.555555555555</v>
      </c>
      <c r="X28" s="46">
        <f>6625/U28</f>
        <v>331250</v>
      </c>
      <c r="Y28" s="45"/>
      <c r="Z28" s="66"/>
      <c r="AA28" s="66"/>
      <c r="AB28" s="66"/>
      <c r="AC28" s="83"/>
      <c r="AD28" s="63"/>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row>
    <row r="29" spans="1:58" s="86" customFormat="1" ht="75.75" customHeight="1">
      <c r="A29" s="131" t="s">
        <v>305</v>
      </c>
      <c r="B29" s="131" t="s">
        <v>306</v>
      </c>
      <c r="C29" s="131" t="s">
        <v>307</v>
      </c>
      <c r="D29" s="87" t="s">
        <v>222</v>
      </c>
      <c r="E29" s="109"/>
      <c r="F29" s="55"/>
      <c r="G29" s="55"/>
      <c r="H29" s="56"/>
      <c r="I29" s="56"/>
      <c r="J29" s="56"/>
      <c r="K29" s="55"/>
      <c r="L29" s="55"/>
      <c r="M29" s="56"/>
      <c r="N29" s="56"/>
      <c r="O29" s="55"/>
      <c r="P29" s="55">
        <v>0.98</v>
      </c>
      <c r="Q29" s="55">
        <v>1</v>
      </c>
      <c r="R29" s="49">
        <f t="shared" si="0"/>
        <v>2500</v>
      </c>
      <c r="S29" s="49">
        <f t="shared" si="3"/>
        <v>2551.0204081632655</v>
      </c>
      <c r="T29" s="55"/>
      <c r="U29" s="55">
        <v>0</v>
      </c>
      <c r="V29" s="55">
        <v>0.02</v>
      </c>
      <c r="W29" s="56">
        <f t="shared" si="2"/>
        <v>331250</v>
      </c>
      <c r="X29" s="56" t="s">
        <v>251</v>
      </c>
      <c r="Y29" s="55"/>
      <c r="Z29" s="66"/>
      <c r="AA29" s="66"/>
      <c r="AB29" s="66"/>
      <c r="AC29" s="83"/>
      <c r="AD29" s="63"/>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row>
    <row r="30" spans="1:58" s="86" customFormat="1" ht="67.5" customHeight="1">
      <c r="A30" s="84" t="s">
        <v>308</v>
      </c>
      <c r="B30" s="84" t="s">
        <v>309</v>
      </c>
      <c r="C30" s="84" t="s">
        <v>310</v>
      </c>
      <c r="D30" s="41" t="s">
        <v>490</v>
      </c>
      <c r="E30" s="111"/>
      <c r="F30" s="45"/>
      <c r="G30" s="45"/>
      <c r="H30" s="46"/>
      <c r="I30" s="46"/>
      <c r="J30" s="46"/>
      <c r="K30" s="45"/>
      <c r="L30" s="45"/>
      <c r="M30" s="46"/>
      <c r="N30" s="46"/>
      <c r="O30" s="45"/>
      <c r="P30" s="45">
        <v>1</v>
      </c>
      <c r="Q30" s="45">
        <v>1</v>
      </c>
      <c r="R30" s="49">
        <f t="shared" si="0"/>
        <v>2500</v>
      </c>
      <c r="S30" s="49">
        <f t="shared" si="3"/>
        <v>2500</v>
      </c>
      <c r="T30" s="45"/>
      <c r="U30" s="45"/>
      <c r="V30" s="45"/>
      <c r="W30" s="46"/>
      <c r="X30" s="46"/>
      <c r="Y30" s="45"/>
      <c r="Z30" s="66"/>
      <c r="AA30" s="66"/>
      <c r="AB30" s="66"/>
      <c r="AC30" s="83"/>
      <c r="AD30" s="63"/>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row>
    <row r="31" spans="1:58" s="86" customFormat="1" ht="114" customHeight="1">
      <c r="A31" s="131" t="s">
        <v>311</v>
      </c>
      <c r="B31" s="131" t="s">
        <v>312</v>
      </c>
      <c r="C31" s="131" t="s">
        <v>313</v>
      </c>
      <c r="D31" s="87" t="s">
        <v>6</v>
      </c>
      <c r="E31" s="109"/>
      <c r="F31" s="55">
        <v>0</v>
      </c>
      <c r="G31" s="55">
        <v>0.01</v>
      </c>
      <c r="H31" s="49">
        <f>10/G31</f>
        <v>1000</v>
      </c>
      <c r="I31" s="47" t="s">
        <v>477</v>
      </c>
      <c r="J31" s="56"/>
      <c r="K31" s="55"/>
      <c r="L31" s="55"/>
      <c r="M31" s="56"/>
      <c r="N31" s="56"/>
      <c r="O31" s="55"/>
      <c r="P31" s="55">
        <v>0.26</v>
      </c>
      <c r="Q31" s="55">
        <v>0.849</v>
      </c>
      <c r="R31" s="69">
        <f t="shared" si="0"/>
        <v>2944.640753828033</v>
      </c>
      <c r="S31" s="69">
        <f t="shared" si="3"/>
        <v>9615.384615384615</v>
      </c>
      <c r="T31" s="55"/>
      <c r="U31" s="55">
        <v>0.151</v>
      </c>
      <c r="V31" s="55">
        <v>0.73</v>
      </c>
      <c r="W31" s="56">
        <f>6625/V31</f>
        <v>9075.342465753425</v>
      </c>
      <c r="X31" s="56">
        <f>6625/U31</f>
        <v>43874.17218543046</v>
      </c>
      <c r="Y31" s="55"/>
      <c r="Z31" s="66"/>
      <c r="AA31" s="66"/>
      <c r="AB31" s="66"/>
      <c r="AC31" s="83"/>
      <c r="AD31" s="63"/>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row>
    <row r="32" spans="1:58" s="86" customFormat="1" ht="96" customHeight="1">
      <c r="A32" s="84" t="s">
        <v>314</v>
      </c>
      <c r="B32" s="84" t="s">
        <v>315</v>
      </c>
      <c r="C32" s="84" t="s">
        <v>316</v>
      </c>
      <c r="D32" s="41" t="s">
        <v>540</v>
      </c>
      <c r="E32" s="111"/>
      <c r="F32" s="45"/>
      <c r="G32" s="45"/>
      <c r="H32" s="46"/>
      <c r="I32" s="46"/>
      <c r="J32" s="46"/>
      <c r="K32" s="45">
        <v>0.005</v>
      </c>
      <c r="L32" s="45">
        <v>0.04</v>
      </c>
      <c r="M32" s="46">
        <f>8000/L32</f>
        <v>200000</v>
      </c>
      <c r="N32" s="46">
        <f>8000/K32</f>
        <v>1600000</v>
      </c>
      <c r="O32" s="45"/>
      <c r="P32" s="45">
        <v>0.65</v>
      </c>
      <c r="Q32" s="45">
        <v>0.93</v>
      </c>
      <c r="R32" s="49">
        <f t="shared" si="0"/>
        <v>2688.1720430107525</v>
      </c>
      <c r="S32" s="49">
        <f t="shared" si="3"/>
        <v>3846.153846153846</v>
      </c>
      <c r="T32" s="45"/>
      <c r="U32" s="45">
        <v>0.07</v>
      </c>
      <c r="V32" s="45">
        <v>0.31</v>
      </c>
      <c r="W32" s="46">
        <f>6625/V32</f>
        <v>21370.967741935485</v>
      </c>
      <c r="X32" s="46">
        <f>6625/U32</f>
        <v>94642.85714285713</v>
      </c>
      <c r="Y32" s="45"/>
      <c r="Z32" s="66" t="s">
        <v>560</v>
      </c>
      <c r="AA32" s="66" t="s">
        <v>561</v>
      </c>
      <c r="AB32" s="66"/>
      <c r="AC32" s="83"/>
      <c r="AD32" s="68"/>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row>
    <row r="33" spans="1:30" s="112" customFormat="1" ht="65.25" customHeight="1">
      <c r="A33" s="65" t="s">
        <v>317</v>
      </c>
      <c r="B33" s="65" t="s">
        <v>318</v>
      </c>
      <c r="C33" s="65" t="s">
        <v>319</v>
      </c>
      <c r="D33" s="40" t="s">
        <v>223</v>
      </c>
      <c r="E33" s="109"/>
      <c r="F33" s="55"/>
      <c r="G33" s="55"/>
      <c r="H33" s="56"/>
      <c r="I33" s="56"/>
      <c r="J33" s="56"/>
      <c r="K33" s="55"/>
      <c r="L33" s="55"/>
      <c r="M33" s="56"/>
      <c r="N33" s="56"/>
      <c r="O33" s="55"/>
      <c r="P33" s="55">
        <v>0.895</v>
      </c>
      <c r="Q33" s="55">
        <v>0.949</v>
      </c>
      <c r="R33" s="49">
        <f t="shared" si="0"/>
        <v>2634.351949420443</v>
      </c>
      <c r="S33" s="49">
        <f t="shared" si="1"/>
        <v>2793.2960893854747</v>
      </c>
      <c r="T33" s="55"/>
      <c r="U33" s="55"/>
      <c r="V33" s="55"/>
      <c r="W33" s="56"/>
      <c r="X33" s="56"/>
      <c r="Y33" s="55"/>
      <c r="Z33" s="70" t="s">
        <v>473</v>
      </c>
      <c r="AA33" s="66"/>
      <c r="AB33" s="66" t="s">
        <v>237</v>
      </c>
      <c r="AC33" s="83"/>
      <c r="AD33" s="63"/>
    </row>
    <row r="34" spans="1:58" s="103" customFormat="1" ht="12.75">
      <c r="A34" s="84" t="s">
        <v>320</v>
      </c>
      <c r="B34" s="84" t="s">
        <v>321</v>
      </c>
      <c r="C34" s="101" t="s">
        <v>255</v>
      </c>
      <c r="D34" s="41" t="s">
        <v>224</v>
      </c>
      <c r="E34" s="109"/>
      <c r="F34" s="45"/>
      <c r="G34" s="45"/>
      <c r="H34" s="46"/>
      <c r="I34" s="46"/>
      <c r="J34" s="46"/>
      <c r="K34" s="45"/>
      <c r="L34" s="45"/>
      <c r="M34" s="46"/>
      <c r="N34" s="46"/>
      <c r="O34" s="45"/>
      <c r="P34" s="45">
        <v>0.98</v>
      </c>
      <c r="Q34" s="45">
        <v>1</v>
      </c>
      <c r="R34" s="49">
        <f t="shared" si="0"/>
        <v>2500</v>
      </c>
      <c r="S34" s="49">
        <f t="shared" si="1"/>
        <v>2551.0204081632655</v>
      </c>
      <c r="T34" s="45"/>
      <c r="U34" s="45"/>
      <c r="V34" s="45"/>
      <c r="W34" s="46"/>
      <c r="X34" s="46"/>
      <c r="Y34" s="45"/>
      <c r="Z34" s="66" t="s">
        <v>474</v>
      </c>
      <c r="AA34" s="66"/>
      <c r="AB34" s="66"/>
      <c r="AC34" s="83"/>
      <c r="AD34" s="63"/>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row>
    <row r="35" spans="1:30" s="112" customFormat="1" ht="40.5" customHeight="1">
      <c r="A35" s="65" t="s">
        <v>322</v>
      </c>
      <c r="B35" s="65" t="s">
        <v>323</v>
      </c>
      <c r="C35" s="44" t="s">
        <v>255</v>
      </c>
      <c r="D35" s="40" t="s">
        <v>490</v>
      </c>
      <c r="E35" s="109"/>
      <c r="F35" s="55"/>
      <c r="G35" s="55"/>
      <c r="H35" s="56"/>
      <c r="I35" s="56"/>
      <c r="J35" s="56"/>
      <c r="K35" s="55"/>
      <c r="L35" s="55"/>
      <c r="M35" s="56"/>
      <c r="N35" s="56"/>
      <c r="O35" s="55"/>
      <c r="P35" s="55">
        <v>1</v>
      </c>
      <c r="Q35" s="55">
        <v>1</v>
      </c>
      <c r="R35" s="49">
        <f t="shared" si="0"/>
        <v>2500</v>
      </c>
      <c r="S35" s="49">
        <f t="shared" si="1"/>
        <v>2500</v>
      </c>
      <c r="T35" s="55"/>
      <c r="U35" s="55"/>
      <c r="V35" s="55"/>
      <c r="W35" s="56"/>
      <c r="X35" s="56"/>
      <c r="Y35" s="55"/>
      <c r="Z35" s="66"/>
      <c r="AA35" s="66"/>
      <c r="AB35" s="66"/>
      <c r="AC35" s="83"/>
      <c r="AD35" s="63"/>
    </row>
    <row r="36" spans="1:58" s="103" customFormat="1" ht="48.75" customHeight="1">
      <c r="A36" s="84" t="s">
        <v>324</v>
      </c>
      <c r="B36" s="84" t="s">
        <v>325</v>
      </c>
      <c r="C36" s="101" t="s">
        <v>255</v>
      </c>
      <c r="D36" s="41" t="s">
        <v>490</v>
      </c>
      <c r="E36" s="110"/>
      <c r="F36" s="45"/>
      <c r="G36" s="45"/>
      <c r="H36" s="46"/>
      <c r="I36" s="46"/>
      <c r="J36" s="46"/>
      <c r="K36" s="45"/>
      <c r="L36" s="45"/>
      <c r="M36" s="46"/>
      <c r="N36" s="46"/>
      <c r="O36" s="45"/>
      <c r="P36" s="45">
        <v>1</v>
      </c>
      <c r="Q36" s="45">
        <v>1</v>
      </c>
      <c r="R36" s="49">
        <f t="shared" si="0"/>
        <v>2500</v>
      </c>
      <c r="S36" s="49">
        <f t="shared" si="1"/>
        <v>2500</v>
      </c>
      <c r="T36" s="45"/>
      <c r="U36" s="45"/>
      <c r="V36" s="45"/>
      <c r="W36" s="46"/>
      <c r="X36" s="46"/>
      <c r="Y36" s="45"/>
      <c r="Z36" s="66"/>
      <c r="AA36" s="66"/>
      <c r="AB36" s="66"/>
      <c r="AC36" s="83"/>
      <c r="AD36" s="63"/>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row>
    <row r="37" spans="1:30" s="112" customFormat="1" ht="73.5" customHeight="1">
      <c r="A37" s="65" t="s">
        <v>326</v>
      </c>
      <c r="B37" s="65" t="s">
        <v>327</v>
      </c>
      <c r="C37" s="44" t="s">
        <v>255</v>
      </c>
      <c r="D37" s="40" t="s">
        <v>7</v>
      </c>
      <c r="E37" s="109"/>
      <c r="F37" s="55"/>
      <c r="G37" s="55"/>
      <c r="H37" s="56"/>
      <c r="I37" s="56"/>
      <c r="J37" s="56"/>
      <c r="K37" s="55"/>
      <c r="L37" s="55"/>
      <c r="M37" s="56"/>
      <c r="N37" s="56"/>
      <c r="O37" s="55"/>
      <c r="P37" s="55">
        <v>0.35</v>
      </c>
      <c r="Q37" s="55">
        <v>0.65</v>
      </c>
      <c r="R37" s="49">
        <f t="shared" si="0"/>
        <v>3846.153846153846</v>
      </c>
      <c r="S37" s="49">
        <f t="shared" si="1"/>
        <v>7142.857142857143</v>
      </c>
      <c r="T37" s="55"/>
      <c r="U37" s="55">
        <v>0.35</v>
      </c>
      <c r="V37" s="55">
        <v>0.65</v>
      </c>
      <c r="W37" s="56">
        <f>6625/V37</f>
        <v>10192.307692307691</v>
      </c>
      <c r="X37" s="56">
        <f>6625/U37</f>
        <v>18928.57142857143</v>
      </c>
      <c r="Y37" s="55"/>
      <c r="Z37" s="66"/>
      <c r="AA37" s="66"/>
      <c r="AB37" s="66"/>
      <c r="AC37" s="83"/>
      <c r="AD37" s="63"/>
    </row>
    <row r="38" spans="1:58" s="103" customFormat="1" ht="62.25" customHeight="1">
      <c r="A38" s="84" t="s">
        <v>541</v>
      </c>
      <c r="B38" s="84" t="s">
        <v>542</v>
      </c>
      <c r="C38" s="101" t="s">
        <v>255</v>
      </c>
      <c r="D38" s="41" t="s">
        <v>221</v>
      </c>
      <c r="E38" s="110"/>
      <c r="F38" s="45"/>
      <c r="G38" s="45"/>
      <c r="H38" s="46"/>
      <c r="I38" s="46"/>
      <c r="J38" s="46"/>
      <c r="K38" s="45"/>
      <c r="L38" s="45"/>
      <c r="M38" s="46"/>
      <c r="N38" s="46"/>
      <c r="O38" s="45"/>
      <c r="P38" s="45">
        <v>0.99</v>
      </c>
      <c r="Q38" s="45">
        <v>1</v>
      </c>
      <c r="R38" s="49">
        <f t="shared" si="0"/>
        <v>2500</v>
      </c>
      <c r="S38" s="49">
        <f t="shared" si="1"/>
        <v>2525.252525252525</v>
      </c>
      <c r="T38" s="45"/>
      <c r="U38" s="45">
        <v>0</v>
      </c>
      <c r="V38" s="45">
        <v>0.01</v>
      </c>
      <c r="W38" s="46">
        <f>6625/V38</f>
        <v>662500</v>
      </c>
      <c r="X38" s="46" t="s">
        <v>251</v>
      </c>
      <c r="Y38" s="45"/>
      <c r="Z38" s="66"/>
      <c r="AA38" s="66"/>
      <c r="AB38" s="66"/>
      <c r="AC38" s="83"/>
      <c r="AD38" s="63"/>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row>
    <row r="39" spans="1:30" s="112" customFormat="1" ht="72.75" customHeight="1">
      <c r="A39" s="65" t="s">
        <v>543</v>
      </c>
      <c r="B39" s="65" t="s">
        <v>544</v>
      </c>
      <c r="C39" s="44" t="s">
        <v>255</v>
      </c>
      <c r="D39" s="40" t="s">
        <v>8</v>
      </c>
      <c r="E39" s="109"/>
      <c r="F39" s="55"/>
      <c r="G39" s="55"/>
      <c r="H39" s="56"/>
      <c r="I39" s="56"/>
      <c r="J39" s="56"/>
      <c r="K39" s="55"/>
      <c r="L39" s="55"/>
      <c r="M39" s="56"/>
      <c r="N39" s="56"/>
      <c r="O39" s="55"/>
      <c r="P39" s="55">
        <v>0.33</v>
      </c>
      <c r="Q39" s="55">
        <v>0.67</v>
      </c>
      <c r="R39" s="49">
        <f t="shared" si="0"/>
        <v>3731.3432835820895</v>
      </c>
      <c r="S39" s="49">
        <f t="shared" si="1"/>
        <v>7575.757575757575</v>
      </c>
      <c r="T39" s="55"/>
      <c r="U39" s="55">
        <v>0.33</v>
      </c>
      <c r="V39" s="55">
        <v>0.67</v>
      </c>
      <c r="W39" s="56">
        <f>6625/V39</f>
        <v>9888.059701492537</v>
      </c>
      <c r="X39" s="56">
        <f>6625/U39</f>
        <v>20075.757575757576</v>
      </c>
      <c r="Y39" s="55"/>
      <c r="Z39" s="66"/>
      <c r="AA39" s="66"/>
      <c r="AB39" s="66"/>
      <c r="AC39" s="83"/>
      <c r="AD39" s="68"/>
    </row>
    <row r="40" spans="1:58" s="86" customFormat="1" ht="123.75" customHeight="1">
      <c r="A40" s="84" t="s">
        <v>545</v>
      </c>
      <c r="B40" s="84" t="s">
        <v>546</v>
      </c>
      <c r="C40" s="101" t="s">
        <v>255</v>
      </c>
      <c r="D40" s="41" t="s">
        <v>9</v>
      </c>
      <c r="E40" s="111"/>
      <c r="F40" s="45">
        <v>0</v>
      </c>
      <c r="G40" s="45">
        <v>0.01</v>
      </c>
      <c r="H40" s="47">
        <f>10/G40</f>
        <v>1000</v>
      </c>
      <c r="I40" s="47" t="s">
        <v>251</v>
      </c>
      <c r="J40" s="46"/>
      <c r="K40" s="45"/>
      <c r="L40" s="45"/>
      <c r="M40" s="46"/>
      <c r="N40" s="46"/>
      <c r="O40" s="45"/>
      <c r="P40" s="45">
        <v>0.162</v>
      </c>
      <c r="Q40" s="45">
        <v>0.51</v>
      </c>
      <c r="R40" s="62">
        <f t="shared" si="0"/>
        <v>4901.9607843137255</v>
      </c>
      <c r="S40" s="62">
        <f t="shared" si="1"/>
        <v>15432.098765432098</v>
      </c>
      <c r="T40" s="45"/>
      <c r="U40" s="45">
        <v>0.49</v>
      </c>
      <c r="V40" s="45">
        <v>0.838</v>
      </c>
      <c r="W40" s="46">
        <f>6625/V40</f>
        <v>7905.727923627685</v>
      </c>
      <c r="X40" s="46">
        <f>6625/U40</f>
        <v>13520.408163265307</v>
      </c>
      <c r="Y40" s="45"/>
      <c r="Z40" s="66"/>
      <c r="AA40" s="66"/>
      <c r="AB40" s="66"/>
      <c r="AC40" s="83"/>
      <c r="AD40" s="63"/>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row>
    <row r="41" spans="1:58" ht="12.75">
      <c r="A41" s="65" t="s">
        <v>547</v>
      </c>
      <c r="B41" s="65" t="s">
        <v>548</v>
      </c>
      <c r="C41" s="44" t="s">
        <v>255</v>
      </c>
      <c r="D41" s="40" t="s">
        <v>490</v>
      </c>
      <c r="E41" s="110"/>
      <c r="F41" s="55"/>
      <c r="G41" s="55"/>
      <c r="H41" s="56"/>
      <c r="I41" s="56"/>
      <c r="J41" s="56"/>
      <c r="K41" s="55"/>
      <c r="L41" s="55"/>
      <c r="M41" s="56"/>
      <c r="N41" s="56"/>
      <c r="O41" s="55"/>
      <c r="P41" s="55">
        <v>1</v>
      </c>
      <c r="Q41" s="55">
        <v>1</v>
      </c>
      <c r="R41" s="49">
        <f t="shared" si="0"/>
        <v>2500</v>
      </c>
      <c r="S41" s="49">
        <f t="shared" si="1"/>
        <v>2500</v>
      </c>
      <c r="T41" s="55"/>
      <c r="U41" s="55"/>
      <c r="V41" s="55"/>
      <c r="Y41" s="55"/>
      <c r="Z41" s="66"/>
      <c r="AA41" s="66"/>
      <c r="AB41" s="66"/>
      <c r="AC41" s="83"/>
      <c r="AD41" s="68"/>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row>
    <row r="42" spans="1:58" s="86" customFormat="1" ht="88.5" customHeight="1">
      <c r="A42" s="84" t="s">
        <v>549</v>
      </c>
      <c r="B42" s="84" t="s">
        <v>332</v>
      </c>
      <c r="C42" s="101" t="s">
        <v>410</v>
      </c>
      <c r="D42" s="41" t="s">
        <v>226</v>
      </c>
      <c r="E42" s="103"/>
      <c r="F42" s="45"/>
      <c r="G42" s="45"/>
      <c r="H42" s="51"/>
      <c r="I42" s="51"/>
      <c r="J42" s="51"/>
      <c r="K42" s="45">
        <v>0</v>
      </c>
      <c r="L42" s="45">
        <v>0.005</v>
      </c>
      <c r="M42" s="46">
        <f>8000/L42</f>
        <v>1600000</v>
      </c>
      <c r="N42" s="46" t="s">
        <v>251</v>
      </c>
      <c r="O42" s="81"/>
      <c r="P42" s="45">
        <v>0.61</v>
      </c>
      <c r="Q42" s="45">
        <v>0.845</v>
      </c>
      <c r="R42" s="49">
        <f t="shared" si="0"/>
        <v>2958.579881656805</v>
      </c>
      <c r="S42" s="49">
        <f t="shared" si="1"/>
        <v>4098.360655737705</v>
      </c>
      <c r="T42" s="41"/>
      <c r="U42" s="45">
        <v>0.155</v>
      </c>
      <c r="V42" s="45">
        <v>0.39</v>
      </c>
      <c r="W42" s="46">
        <f aca="true" t="shared" si="4" ref="W42:W60">6625/V42</f>
        <v>16987.17948717949</v>
      </c>
      <c r="X42" s="46">
        <f aca="true" t="shared" si="5" ref="X42:X55">6625/U42</f>
        <v>42741.93548387097</v>
      </c>
      <c r="Y42" s="41"/>
      <c r="Z42" s="66"/>
      <c r="AA42" s="66"/>
      <c r="AB42" s="66"/>
      <c r="AC42" s="83"/>
      <c r="AD42" s="88"/>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row>
    <row r="43" spans="1:58" s="86" customFormat="1" ht="132" customHeight="1">
      <c r="A43" s="131" t="s">
        <v>411</v>
      </c>
      <c r="B43" s="131" t="s">
        <v>412</v>
      </c>
      <c r="C43" s="104" t="s">
        <v>413</v>
      </c>
      <c r="D43" s="87" t="s">
        <v>10</v>
      </c>
      <c r="E43" s="112"/>
      <c r="F43" s="55">
        <v>0</v>
      </c>
      <c r="G43" s="55">
        <v>0.01</v>
      </c>
      <c r="H43" s="47">
        <f>10/G43</f>
        <v>1000</v>
      </c>
      <c r="I43" s="47" t="s">
        <v>251</v>
      </c>
      <c r="J43" s="58"/>
      <c r="K43" s="55">
        <v>0</v>
      </c>
      <c r="L43" s="55">
        <v>0.001</v>
      </c>
      <c r="M43" s="56">
        <f>8000/L43</f>
        <v>8000000</v>
      </c>
      <c r="N43" s="56" t="s">
        <v>251</v>
      </c>
      <c r="O43" s="83"/>
      <c r="P43" s="55">
        <v>0.172</v>
      </c>
      <c r="Q43" s="55">
        <v>0.61</v>
      </c>
      <c r="R43" s="69">
        <f t="shared" si="0"/>
        <v>4098.360655737705</v>
      </c>
      <c r="S43" s="69">
        <f t="shared" si="1"/>
        <v>14534.883720930233</v>
      </c>
      <c r="T43" s="87"/>
      <c r="U43" s="55">
        <v>0.37</v>
      </c>
      <c r="V43" s="55">
        <v>0.827</v>
      </c>
      <c r="W43" s="56">
        <f t="shared" si="4"/>
        <v>8010.882708585248</v>
      </c>
      <c r="X43" s="56">
        <f t="shared" si="5"/>
        <v>17905.405405405407</v>
      </c>
      <c r="Y43" s="87"/>
      <c r="Z43" s="66"/>
      <c r="AA43" s="66"/>
      <c r="AB43" s="66"/>
      <c r="AC43" s="83"/>
      <c r="AD43" s="88"/>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row>
    <row r="44" spans="1:58" s="86" customFormat="1" ht="124.5" customHeight="1">
      <c r="A44" s="84" t="s">
        <v>414</v>
      </c>
      <c r="B44" s="84" t="s">
        <v>415</v>
      </c>
      <c r="C44" s="101" t="s">
        <v>416</v>
      </c>
      <c r="D44" s="41" t="s">
        <v>11</v>
      </c>
      <c r="E44" s="103"/>
      <c r="F44" s="45">
        <v>0</v>
      </c>
      <c r="G44" s="45">
        <v>0.01</v>
      </c>
      <c r="H44" s="47">
        <f>10/G44</f>
        <v>1000</v>
      </c>
      <c r="I44" s="47" t="s">
        <v>251</v>
      </c>
      <c r="J44" s="51"/>
      <c r="K44" s="45">
        <v>0</v>
      </c>
      <c r="L44" s="45">
        <v>0.001</v>
      </c>
      <c r="M44" s="46">
        <f>8000/L44</f>
        <v>8000000</v>
      </c>
      <c r="N44" s="46" t="s">
        <v>251</v>
      </c>
      <c r="O44" s="81"/>
      <c r="P44" s="45">
        <v>0.172</v>
      </c>
      <c r="Q44" s="45">
        <v>0.61</v>
      </c>
      <c r="R44" s="62">
        <f t="shared" si="0"/>
        <v>4098.360655737705</v>
      </c>
      <c r="S44" s="62">
        <f t="shared" si="1"/>
        <v>14534.883720930233</v>
      </c>
      <c r="T44" s="41"/>
      <c r="U44" s="45">
        <v>0.39</v>
      </c>
      <c r="V44" s="45">
        <v>0.828</v>
      </c>
      <c r="W44" s="46">
        <f t="shared" si="4"/>
        <v>8001.2077294686</v>
      </c>
      <c r="X44" s="46">
        <f t="shared" si="5"/>
        <v>16987.17948717949</v>
      </c>
      <c r="Y44" s="41"/>
      <c r="Z44" s="66"/>
      <c r="AA44" s="66"/>
      <c r="AB44" s="66"/>
      <c r="AC44" s="83"/>
      <c r="AD44" s="88"/>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row>
    <row r="45" spans="1:58" s="86" customFormat="1" ht="126" customHeight="1">
      <c r="A45" s="131" t="s">
        <v>417</v>
      </c>
      <c r="B45" s="131" t="s">
        <v>334</v>
      </c>
      <c r="C45" s="104" t="s">
        <v>418</v>
      </c>
      <c r="D45" s="87" t="s">
        <v>298</v>
      </c>
      <c r="E45" s="112"/>
      <c r="F45" s="55">
        <v>0</v>
      </c>
      <c r="G45" s="55">
        <v>0.01</v>
      </c>
      <c r="H45" s="47">
        <f>10/G45</f>
        <v>1000</v>
      </c>
      <c r="I45" s="47" t="s">
        <v>251</v>
      </c>
      <c r="J45" s="58"/>
      <c r="K45" s="55"/>
      <c r="L45" s="55"/>
      <c r="M45" s="58"/>
      <c r="N45" s="58"/>
      <c r="O45" s="83"/>
      <c r="P45" s="55">
        <v>0.33</v>
      </c>
      <c r="Q45" s="55">
        <v>0.779</v>
      </c>
      <c r="R45" s="69">
        <f t="shared" si="0"/>
        <v>3209.242618741977</v>
      </c>
      <c r="S45" s="69">
        <f t="shared" si="1"/>
        <v>7575.757575757575</v>
      </c>
      <c r="T45" s="87"/>
      <c r="U45" s="55">
        <v>0.221</v>
      </c>
      <c r="V45" s="55">
        <v>0.64</v>
      </c>
      <c r="W45" s="56">
        <f t="shared" si="4"/>
        <v>10351.5625</v>
      </c>
      <c r="X45" s="56">
        <f t="shared" si="5"/>
        <v>29977.37556561086</v>
      </c>
      <c r="Y45" s="87"/>
      <c r="Z45" s="66" t="s">
        <v>474</v>
      </c>
      <c r="AA45" s="66"/>
      <c r="AB45" s="66"/>
      <c r="AC45" s="83"/>
      <c r="AD45" s="88"/>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row>
    <row r="46" spans="1:58" s="86" customFormat="1" ht="111" customHeight="1">
      <c r="A46" s="84" t="s">
        <v>419</v>
      </c>
      <c r="B46" s="84" t="s">
        <v>420</v>
      </c>
      <c r="C46" s="101" t="s">
        <v>421</v>
      </c>
      <c r="D46" s="41" t="s">
        <v>12</v>
      </c>
      <c r="E46" s="103"/>
      <c r="F46" s="45">
        <v>0</v>
      </c>
      <c r="G46" s="45">
        <v>0.005</v>
      </c>
      <c r="H46" s="47">
        <f>10/G46</f>
        <v>2000</v>
      </c>
      <c r="I46" s="47" t="s">
        <v>251</v>
      </c>
      <c r="J46" s="51"/>
      <c r="K46" s="45">
        <v>0</v>
      </c>
      <c r="L46" s="45">
        <v>0.01</v>
      </c>
      <c r="M46" s="46">
        <f>8000/L46</f>
        <v>800000</v>
      </c>
      <c r="N46" s="46" t="s">
        <v>251</v>
      </c>
      <c r="O46" s="81"/>
      <c r="P46" s="45">
        <v>0.765</v>
      </c>
      <c r="Q46" s="45">
        <v>0.96</v>
      </c>
      <c r="R46" s="62">
        <f t="shared" si="0"/>
        <v>2604.166666666667</v>
      </c>
      <c r="S46" s="62">
        <f t="shared" si="1"/>
        <v>3267.97385620915</v>
      </c>
      <c r="T46" s="41"/>
      <c r="U46" s="45">
        <v>0.04</v>
      </c>
      <c r="V46" s="45">
        <v>0.22</v>
      </c>
      <c r="W46" s="46">
        <f t="shared" si="4"/>
        <v>30113.636363636364</v>
      </c>
      <c r="X46" s="46">
        <f t="shared" si="5"/>
        <v>165625</v>
      </c>
      <c r="Y46" s="41"/>
      <c r="Z46" s="66"/>
      <c r="AA46" s="66"/>
      <c r="AB46" s="66"/>
      <c r="AC46" s="83"/>
      <c r="AD46" s="88"/>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row>
    <row r="47" spans="1:58" s="86" customFormat="1" ht="98.25" customHeight="1">
      <c r="A47" s="131" t="s">
        <v>422</v>
      </c>
      <c r="B47" s="131" t="s">
        <v>423</v>
      </c>
      <c r="C47" s="104" t="s">
        <v>424</v>
      </c>
      <c r="D47" s="87" t="s">
        <v>13</v>
      </c>
      <c r="E47" s="112"/>
      <c r="F47" s="55"/>
      <c r="G47" s="55"/>
      <c r="H47" s="58"/>
      <c r="I47" s="58"/>
      <c r="J47" s="58"/>
      <c r="K47" s="55">
        <v>0</v>
      </c>
      <c r="L47" s="55">
        <v>0.001</v>
      </c>
      <c r="M47" s="56">
        <f>8000/L47</f>
        <v>8000000</v>
      </c>
      <c r="N47" s="56" t="s">
        <v>251</v>
      </c>
      <c r="O47" s="83"/>
      <c r="P47" s="55">
        <v>0.825</v>
      </c>
      <c r="Q47" s="55">
        <v>0.97</v>
      </c>
      <c r="R47" s="49">
        <f t="shared" si="0"/>
        <v>2577.319587628866</v>
      </c>
      <c r="S47" s="49">
        <f t="shared" si="1"/>
        <v>3030.3030303030305</v>
      </c>
      <c r="T47" s="87"/>
      <c r="U47" s="55">
        <v>0.03</v>
      </c>
      <c r="V47" s="55">
        <v>0.165</v>
      </c>
      <c r="W47" s="56">
        <f t="shared" si="4"/>
        <v>40151.51515151515</v>
      </c>
      <c r="X47" s="56">
        <f t="shared" si="5"/>
        <v>220833.33333333334</v>
      </c>
      <c r="Y47" s="87"/>
      <c r="Z47" s="66"/>
      <c r="AA47" s="66"/>
      <c r="AB47" s="66"/>
      <c r="AC47" s="83"/>
      <c r="AD47" s="88"/>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row>
    <row r="48" spans="1:58" s="86" customFormat="1" ht="64.5" customHeight="1">
      <c r="A48" s="84" t="s">
        <v>425</v>
      </c>
      <c r="B48" s="84" t="s">
        <v>426</v>
      </c>
      <c r="C48" s="101" t="s">
        <v>427</v>
      </c>
      <c r="D48" s="41" t="s">
        <v>222</v>
      </c>
      <c r="E48" s="103"/>
      <c r="F48" s="45"/>
      <c r="G48" s="45"/>
      <c r="H48" s="51"/>
      <c r="I48" s="51"/>
      <c r="J48" s="51"/>
      <c r="K48" s="45"/>
      <c r="L48" s="45"/>
      <c r="M48" s="51"/>
      <c r="N48" s="51"/>
      <c r="O48" s="81"/>
      <c r="P48" s="45">
        <v>0.98</v>
      </c>
      <c r="Q48" s="45">
        <v>1</v>
      </c>
      <c r="R48" s="49">
        <f t="shared" si="0"/>
        <v>2500</v>
      </c>
      <c r="S48" s="49">
        <f t="shared" si="1"/>
        <v>2551.0204081632655</v>
      </c>
      <c r="T48" s="41"/>
      <c r="U48" s="45">
        <v>0</v>
      </c>
      <c r="V48" s="45">
        <v>0.02</v>
      </c>
      <c r="W48" s="46">
        <f t="shared" si="4"/>
        <v>331250</v>
      </c>
      <c r="X48" s="46" t="s">
        <v>251</v>
      </c>
      <c r="Y48" s="41"/>
      <c r="Z48" s="66"/>
      <c r="AA48" s="66"/>
      <c r="AB48" s="66"/>
      <c r="AC48" s="83"/>
      <c r="AD48" s="88"/>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row>
    <row r="49" spans="1:58" s="86" customFormat="1" ht="52.5">
      <c r="A49" s="131" t="s">
        <v>428</v>
      </c>
      <c r="B49" s="131" t="s">
        <v>429</v>
      </c>
      <c r="C49" s="131" t="s">
        <v>329</v>
      </c>
      <c r="D49" s="87" t="s">
        <v>490</v>
      </c>
      <c r="E49" s="112"/>
      <c r="F49" s="55"/>
      <c r="G49" s="55"/>
      <c r="H49" s="58"/>
      <c r="I49" s="58"/>
      <c r="J49" s="58"/>
      <c r="K49" s="55"/>
      <c r="L49" s="55"/>
      <c r="M49" s="58"/>
      <c r="N49" s="58"/>
      <c r="O49" s="83"/>
      <c r="P49" s="55">
        <v>1</v>
      </c>
      <c r="Q49" s="55">
        <v>1</v>
      </c>
      <c r="R49" s="49">
        <f t="shared" si="0"/>
        <v>2500</v>
      </c>
      <c r="S49" s="49">
        <f t="shared" si="1"/>
        <v>2500</v>
      </c>
      <c r="T49" s="87"/>
      <c r="U49" s="55"/>
      <c r="V49" s="55"/>
      <c r="W49" s="56"/>
      <c r="X49" s="56"/>
      <c r="Y49" s="87"/>
      <c r="Z49" s="66"/>
      <c r="AA49" s="66"/>
      <c r="AB49" s="66"/>
      <c r="AC49" s="83"/>
      <c r="AD49" s="88"/>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row>
    <row r="50" spans="1:58" s="86" customFormat="1" ht="75.75" customHeight="1">
      <c r="A50" s="84" t="s">
        <v>330</v>
      </c>
      <c r="B50" s="84" t="s">
        <v>331</v>
      </c>
      <c r="C50" s="84" t="s">
        <v>457</v>
      </c>
      <c r="D50" s="41" t="s">
        <v>227</v>
      </c>
      <c r="E50" s="103"/>
      <c r="F50" s="45"/>
      <c r="G50" s="45"/>
      <c r="H50" s="51"/>
      <c r="I50" s="51"/>
      <c r="J50" s="51"/>
      <c r="K50" s="45">
        <v>0.005</v>
      </c>
      <c r="L50" s="45">
        <v>0.04</v>
      </c>
      <c r="M50" s="46">
        <f>8000/L50</f>
        <v>200000</v>
      </c>
      <c r="N50" s="46">
        <f>8000/K50</f>
        <v>1600000</v>
      </c>
      <c r="O50" s="81"/>
      <c r="P50" s="45">
        <v>0.68</v>
      </c>
      <c r="Q50" s="45">
        <v>0.93</v>
      </c>
      <c r="R50" s="49">
        <f t="shared" si="0"/>
        <v>2688.1720430107525</v>
      </c>
      <c r="S50" s="49">
        <f t="shared" si="1"/>
        <v>3676.4705882352937</v>
      </c>
      <c r="T50" s="41"/>
      <c r="U50" s="45">
        <v>0.07</v>
      </c>
      <c r="V50" s="45">
        <v>0.32</v>
      </c>
      <c r="W50" s="46">
        <f t="shared" si="4"/>
        <v>20703.125</v>
      </c>
      <c r="X50" s="46">
        <f t="shared" si="5"/>
        <v>94642.85714285713</v>
      </c>
      <c r="Y50" s="41"/>
      <c r="Z50" s="66"/>
      <c r="AA50" s="66"/>
      <c r="AB50" s="66"/>
      <c r="AC50" s="83"/>
      <c r="AD50" s="88"/>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row>
    <row r="51" spans="1:58" s="86" customFormat="1" ht="83.25" customHeight="1">
      <c r="A51" s="131" t="s">
        <v>458</v>
      </c>
      <c r="B51" s="131" t="s">
        <v>459</v>
      </c>
      <c r="C51" s="131" t="s">
        <v>460</v>
      </c>
      <c r="D51" s="87" t="s">
        <v>228</v>
      </c>
      <c r="E51" s="112"/>
      <c r="F51" s="55"/>
      <c r="G51" s="55"/>
      <c r="H51" s="58"/>
      <c r="I51" s="58"/>
      <c r="J51" s="58"/>
      <c r="K51" s="55">
        <v>0</v>
      </c>
      <c r="L51" s="55">
        <v>0.005</v>
      </c>
      <c r="M51" s="56">
        <f>8000/L51</f>
        <v>1600000</v>
      </c>
      <c r="N51" s="56" t="s">
        <v>251</v>
      </c>
      <c r="O51" s="83"/>
      <c r="P51" s="55">
        <v>0.6</v>
      </c>
      <c r="Q51" s="55">
        <v>0.845</v>
      </c>
      <c r="R51" s="49">
        <f t="shared" si="0"/>
        <v>2958.579881656805</v>
      </c>
      <c r="S51" s="49">
        <f t="shared" si="1"/>
        <v>4166.666666666667</v>
      </c>
      <c r="T51" s="87"/>
      <c r="U51" s="55">
        <v>0.155</v>
      </c>
      <c r="V51" s="55">
        <v>0.4</v>
      </c>
      <c r="W51" s="56">
        <f t="shared" si="4"/>
        <v>16562.5</v>
      </c>
      <c r="X51" s="56">
        <f t="shared" si="5"/>
        <v>42741.93548387097</v>
      </c>
      <c r="Y51" s="87"/>
      <c r="Z51" s="66"/>
      <c r="AA51" s="66"/>
      <c r="AB51" s="66"/>
      <c r="AC51" s="83"/>
      <c r="AD51" s="88"/>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row>
    <row r="52" spans="1:58" s="86" customFormat="1" ht="72" customHeight="1">
      <c r="A52" s="84" t="s">
        <v>461</v>
      </c>
      <c r="B52" s="84" t="s">
        <v>462</v>
      </c>
      <c r="C52" s="84" t="s">
        <v>463</v>
      </c>
      <c r="D52" s="41" t="s">
        <v>229</v>
      </c>
      <c r="E52" s="103"/>
      <c r="F52" s="45"/>
      <c r="G52" s="45"/>
      <c r="H52" s="51"/>
      <c r="I52" s="51"/>
      <c r="J52" s="51"/>
      <c r="K52" s="45">
        <v>0.001</v>
      </c>
      <c r="L52" s="45">
        <v>0.02</v>
      </c>
      <c r="M52" s="46">
        <f>8000/L52</f>
        <v>400000</v>
      </c>
      <c r="N52" s="46">
        <f>8000/K52</f>
        <v>8000000</v>
      </c>
      <c r="O52" s="81"/>
      <c r="P52" s="45">
        <v>0.99</v>
      </c>
      <c r="Q52" s="45">
        <v>1</v>
      </c>
      <c r="R52" s="49">
        <f t="shared" si="0"/>
        <v>2500</v>
      </c>
      <c r="S52" s="49">
        <f t="shared" si="1"/>
        <v>2525.252525252525</v>
      </c>
      <c r="T52" s="41"/>
      <c r="U52" s="45">
        <v>0</v>
      </c>
      <c r="V52" s="45">
        <v>0.01</v>
      </c>
      <c r="W52" s="46">
        <f t="shared" si="4"/>
        <v>662500</v>
      </c>
      <c r="X52" s="46" t="s">
        <v>251</v>
      </c>
      <c r="Y52" s="41"/>
      <c r="Z52" s="66"/>
      <c r="AA52" s="66"/>
      <c r="AB52" s="66"/>
      <c r="AC52" s="83"/>
      <c r="AD52" s="88"/>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row>
    <row r="53" spans="1:58" s="86" customFormat="1" ht="120" customHeight="1">
      <c r="A53" s="131" t="s">
        <v>464</v>
      </c>
      <c r="B53" s="131" t="s">
        <v>465</v>
      </c>
      <c r="C53" s="131" t="s">
        <v>466</v>
      </c>
      <c r="D53" s="87" t="s">
        <v>14</v>
      </c>
      <c r="E53" s="112"/>
      <c r="F53" s="55">
        <v>0</v>
      </c>
      <c r="G53" s="55">
        <v>0.005</v>
      </c>
      <c r="H53" s="47">
        <f>10/G53</f>
        <v>2000</v>
      </c>
      <c r="I53" s="47" t="s">
        <v>251</v>
      </c>
      <c r="J53" s="58"/>
      <c r="K53" s="55"/>
      <c r="L53" s="55"/>
      <c r="M53" s="58"/>
      <c r="N53" s="58"/>
      <c r="O53" s="83"/>
      <c r="P53" s="55">
        <v>0.395</v>
      </c>
      <c r="Q53" s="55">
        <v>0.902</v>
      </c>
      <c r="R53" s="69">
        <f t="shared" si="0"/>
        <v>2771.6186252771618</v>
      </c>
      <c r="S53" s="69">
        <f t="shared" si="1"/>
        <v>6329.113924050633</v>
      </c>
      <c r="T53" s="87"/>
      <c r="U53" s="55">
        <v>0.098</v>
      </c>
      <c r="V53" s="55">
        <v>0.575</v>
      </c>
      <c r="W53" s="56">
        <f t="shared" si="4"/>
        <v>11521.739130434784</v>
      </c>
      <c r="X53" s="56">
        <f t="shared" si="5"/>
        <v>67602.04081632652</v>
      </c>
      <c r="Y53" s="87"/>
      <c r="Z53" s="66" t="s">
        <v>474</v>
      </c>
      <c r="AA53" s="66" t="s">
        <v>471</v>
      </c>
      <c r="AB53" s="66"/>
      <c r="AC53" s="83"/>
      <c r="AD53" s="88"/>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row>
    <row r="54" spans="1:58" s="86" customFormat="1" ht="132" customHeight="1">
      <c r="A54" s="84" t="s">
        <v>467</v>
      </c>
      <c r="B54" s="84" t="s">
        <v>468</v>
      </c>
      <c r="C54" s="84" t="s">
        <v>335</v>
      </c>
      <c r="D54" s="41" t="s">
        <v>15</v>
      </c>
      <c r="E54" s="103"/>
      <c r="F54" s="45">
        <v>0</v>
      </c>
      <c r="G54" s="45">
        <v>0.002</v>
      </c>
      <c r="H54" s="46">
        <f>10/G54</f>
        <v>5000</v>
      </c>
      <c r="I54" s="46" t="s">
        <v>251</v>
      </c>
      <c r="J54" s="51"/>
      <c r="K54" s="45"/>
      <c r="L54" s="45"/>
      <c r="M54" s="51"/>
      <c r="N54" s="51"/>
      <c r="O54" s="81"/>
      <c r="P54" s="45">
        <v>0.498</v>
      </c>
      <c r="Q54" s="45">
        <v>0.918</v>
      </c>
      <c r="R54" s="49">
        <f t="shared" si="0"/>
        <v>2723.3115468409583</v>
      </c>
      <c r="S54" s="49">
        <f t="shared" si="1"/>
        <v>5020.080321285141</v>
      </c>
      <c r="T54" s="41"/>
      <c r="U54" s="45">
        <v>0.082</v>
      </c>
      <c r="V54" s="45">
        <v>0.47</v>
      </c>
      <c r="W54" s="46">
        <f t="shared" si="4"/>
        <v>14095.744680851065</v>
      </c>
      <c r="X54" s="46">
        <f t="shared" si="5"/>
        <v>80792.68292682926</v>
      </c>
      <c r="Y54" s="41"/>
      <c r="Z54" s="66" t="s">
        <v>474</v>
      </c>
      <c r="AA54" s="66" t="s">
        <v>471</v>
      </c>
      <c r="AB54" s="66"/>
      <c r="AC54" s="83"/>
      <c r="AD54" s="88"/>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row>
    <row r="55" spans="1:58" s="86" customFormat="1" ht="116.25" customHeight="1">
      <c r="A55" s="131" t="s">
        <v>469</v>
      </c>
      <c r="B55" s="131" t="s">
        <v>470</v>
      </c>
      <c r="C55" s="131" t="s">
        <v>336</v>
      </c>
      <c r="D55" s="87" t="s">
        <v>230</v>
      </c>
      <c r="E55" s="112"/>
      <c r="F55" s="55"/>
      <c r="G55" s="55"/>
      <c r="H55" s="58"/>
      <c r="I55" s="58"/>
      <c r="J55" s="58"/>
      <c r="K55" s="55"/>
      <c r="L55" s="55"/>
      <c r="M55" s="58"/>
      <c r="N55" s="58"/>
      <c r="O55" s="83"/>
      <c r="P55" s="55">
        <v>0.73</v>
      </c>
      <c r="Q55" s="55">
        <v>0.953</v>
      </c>
      <c r="R55" s="49">
        <f t="shared" si="0"/>
        <v>2623.294858342078</v>
      </c>
      <c r="S55" s="49">
        <f t="shared" si="1"/>
        <v>3424.6575342465753</v>
      </c>
      <c r="T55" s="87"/>
      <c r="U55" s="55">
        <v>0.047</v>
      </c>
      <c r="V55" s="55">
        <v>0.27</v>
      </c>
      <c r="W55" s="56">
        <f t="shared" si="4"/>
        <v>24537.037037037036</v>
      </c>
      <c r="X55" s="56">
        <f t="shared" si="5"/>
        <v>140957.44680851063</v>
      </c>
      <c r="Y55" s="87"/>
      <c r="Z55" s="66"/>
      <c r="AA55" s="66"/>
      <c r="AB55" s="66"/>
      <c r="AC55" s="83"/>
      <c r="AD55" s="88"/>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row>
    <row r="56" spans="1:58" s="103" customFormat="1" ht="66">
      <c r="A56" s="84" t="s">
        <v>337</v>
      </c>
      <c r="B56" s="84" t="s">
        <v>338</v>
      </c>
      <c r="C56" s="84" t="s">
        <v>339</v>
      </c>
      <c r="D56" s="41" t="s">
        <v>16</v>
      </c>
      <c r="E56" s="81"/>
      <c r="F56" s="81">
        <v>0</v>
      </c>
      <c r="G56" s="81">
        <v>0.002</v>
      </c>
      <c r="H56" s="51">
        <f>10/G56</f>
        <v>5000</v>
      </c>
      <c r="I56" s="51" t="s">
        <v>477</v>
      </c>
      <c r="J56" s="81"/>
      <c r="K56" s="81"/>
      <c r="L56" s="81"/>
      <c r="M56" s="51"/>
      <c r="N56" s="81"/>
      <c r="O56" s="81"/>
      <c r="P56" s="41">
        <v>0.873</v>
      </c>
      <c r="Q56" s="41">
        <v>0.972</v>
      </c>
      <c r="R56" s="47">
        <f aca="true" t="shared" si="6" ref="R56:R102">2500/Q56</f>
        <v>2572.01646090535</v>
      </c>
      <c r="S56" s="47">
        <f aca="true" t="shared" si="7" ref="S56:S87">2500/P56</f>
        <v>2863.68843069874</v>
      </c>
      <c r="U56" s="41">
        <v>0.028</v>
      </c>
      <c r="V56" s="41">
        <v>0.125</v>
      </c>
      <c r="W56" s="46">
        <f t="shared" si="4"/>
        <v>53000</v>
      </c>
      <c r="X56" s="46">
        <f>6625/U56</f>
        <v>236607.14285714284</v>
      </c>
      <c r="Y56" s="81"/>
      <c r="Z56" s="67"/>
      <c r="AA56" s="67"/>
      <c r="AB56" s="67"/>
      <c r="AC56" s="83"/>
      <c r="AD56" s="88"/>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row>
    <row r="57" spans="1:30" s="112" customFormat="1" ht="66">
      <c r="A57" s="131" t="s">
        <v>340</v>
      </c>
      <c r="B57" s="131" t="s">
        <v>341</v>
      </c>
      <c r="C57" s="131" t="s">
        <v>342</v>
      </c>
      <c r="D57" s="87" t="s">
        <v>550</v>
      </c>
      <c r="E57" s="83"/>
      <c r="F57" s="83"/>
      <c r="G57" s="83"/>
      <c r="H57" s="58"/>
      <c r="I57" s="58"/>
      <c r="K57" s="83">
        <v>0</v>
      </c>
      <c r="L57" s="83">
        <v>0.02</v>
      </c>
      <c r="M57" s="58">
        <f>8000/L57</f>
        <v>400000</v>
      </c>
      <c r="N57" s="83" t="s">
        <v>477</v>
      </c>
      <c r="O57" s="83"/>
      <c r="P57" s="87">
        <v>0.585</v>
      </c>
      <c r="Q57" s="87">
        <v>0.884</v>
      </c>
      <c r="R57" s="47">
        <f t="shared" si="6"/>
        <v>2828.054298642534</v>
      </c>
      <c r="S57" s="47">
        <f t="shared" si="7"/>
        <v>4273.504273504273</v>
      </c>
      <c r="U57" s="87">
        <v>0.116</v>
      </c>
      <c r="V57" s="87">
        <v>0.395</v>
      </c>
      <c r="W57" s="56">
        <f t="shared" si="4"/>
        <v>16772.151898734177</v>
      </c>
      <c r="X57" s="56">
        <f>6625/U57</f>
        <v>57112.06896551724</v>
      </c>
      <c r="Y57" s="83"/>
      <c r="Z57" s="67"/>
      <c r="AA57" s="67"/>
      <c r="AB57" s="67"/>
      <c r="AC57" s="83"/>
      <c r="AD57" s="88"/>
    </row>
    <row r="58" spans="1:58" s="103" customFormat="1" ht="66">
      <c r="A58" s="133" t="s">
        <v>343</v>
      </c>
      <c r="B58" s="84" t="s">
        <v>344</v>
      </c>
      <c r="C58" s="84" t="s">
        <v>345</v>
      </c>
      <c r="D58" s="41" t="s">
        <v>551</v>
      </c>
      <c r="E58" s="81"/>
      <c r="F58" s="81"/>
      <c r="G58" s="81"/>
      <c r="H58" s="51"/>
      <c r="I58" s="51"/>
      <c r="K58" s="81">
        <v>0</v>
      </c>
      <c r="L58" s="81">
        <v>0.005</v>
      </c>
      <c r="M58" s="51">
        <f>8000/L58</f>
        <v>1600000</v>
      </c>
      <c r="N58" s="81" t="s">
        <v>477</v>
      </c>
      <c r="O58" s="81"/>
      <c r="P58" s="41">
        <v>0.74</v>
      </c>
      <c r="Q58" s="41">
        <v>0.985</v>
      </c>
      <c r="R58" s="47">
        <f t="shared" si="6"/>
        <v>2538.0710659898477</v>
      </c>
      <c r="S58" s="47">
        <f t="shared" si="7"/>
        <v>3378.3783783783783</v>
      </c>
      <c r="U58" s="41">
        <v>0.015</v>
      </c>
      <c r="V58" s="41">
        <v>0.255</v>
      </c>
      <c r="W58" s="46">
        <f t="shared" si="4"/>
        <v>25980.392156862745</v>
      </c>
      <c r="X58" s="46">
        <f>6625/U58</f>
        <v>441666.6666666667</v>
      </c>
      <c r="Y58" s="81"/>
      <c r="Z58" s="67"/>
      <c r="AA58" s="67"/>
      <c r="AB58" s="67"/>
      <c r="AC58" s="83"/>
      <c r="AD58" s="88"/>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row>
    <row r="59" spans="1:30" s="112" customFormat="1" ht="52.5">
      <c r="A59" s="131" t="s">
        <v>346</v>
      </c>
      <c r="B59" s="131" t="s">
        <v>347</v>
      </c>
      <c r="C59" s="131" t="s">
        <v>348</v>
      </c>
      <c r="D59" s="87" t="s">
        <v>552</v>
      </c>
      <c r="E59" s="83"/>
      <c r="F59" s="83"/>
      <c r="G59" s="83"/>
      <c r="H59" s="58"/>
      <c r="I59" s="58"/>
      <c r="K59" s="83"/>
      <c r="L59" s="83"/>
      <c r="M59" s="58"/>
      <c r="N59" s="83"/>
      <c r="O59" s="83"/>
      <c r="P59" s="87">
        <v>0.93</v>
      </c>
      <c r="Q59" s="87">
        <v>1</v>
      </c>
      <c r="R59" s="47">
        <f t="shared" si="6"/>
        <v>2500</v>
      </c>
      <c r="S59" s="47">
        <f t="shared" si="7"/>
        <v>2688.1720430107525</v>
      </c>
      <c r="U59" s="87"/>
      <c r="V59" s="87"/>
      <c r="W59" s="56"/>
      <c r="X59" s="87"/>
      <c r="Y59" s="83"/>
      <c r="Z59" s="67" t="s">
        <v>553</v>
      </c>
      <c r="AA59" s="67" t="s">
        <v>474</v>
      </c>
      <c r="AB59" s="67"/>
      <c r="AC59" s="83"/>
      <c r="AD59" s="88"/>
    </row>
    <row r="60" spans="1:58" s="103" customFormat="1" ht="66">
      <c r="A60" s="84" t="s">
        <v>349</v>
      </c>
      <c r="B60" s="84" t="s">
        <v>350</v>
      </c>
      <c r="C60" s="84" t="s">
        <v>351</v>
      </c>
      <c r="D60" s="41" t="s">
        <v>554</v>
      </c>
      <c r="E60" s="81"/>
      <c r="F60" s="81"/>
      <c r="G60" s="81"/>
      <c r="H60" s="51"/>
      <c r="I60" s="51"/>
      <c r="K60" s="81">
        <v>0</v>
      </c>
      <c r="L60" s="81">
        <v>0.01</v>
      </c>
      <c r="M60" s="51">
        <f>8000/L60</f>
        <v>800000</v>
      </c>
      <c r="N60" s="81" t="s">
        <v>477</v>
      </c>
      <c r="O60" s="81"/>
      <c r="P60" s="41">
        <v>0.94</v>
      </c>
      <c r="Q60" s="41">
        <v>1</v>
      </c>
      <c r="R60" s="47">
        <f t="shared" si="6"/>
        <v>2500</v>
      </c>
      <c r="S60" s="47">
        <f t="shared" si="7"/>
        <v>2659.5744680851067</v>
      </c>
      <c r="U60" s="41">
        <v>0</v>
      </c>
      <c r="V60" s="41">
        <v>0.05</v>
      </c>
      <c r="W60" s="46">
        <f t="shared" si="4"/>
        <v>132500</v>
      </c>
      <c r="X60" s="46" t="s">
        <v>477</v>
      </c>
      <c r="Y60" s="81"/>
      <c r="Z60" s="67"/>
      <c r="AA60" s="67"/>
      <c r="AB60" s="67"/>
      <c r="AC60" s="83"/>
      <c r="AD60" s="88"/>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row>
    <row r="61" spans="1:30" s="112" customFormat="1" ht="66">
      <c r="A61" s="131" t="s">
        <v>352</v>
      </c>
      <c r="B61" s="131" t="s">
        <v>353</v>
      </c>
      <c r="C61" s="131" t="s">
        <v>354</v>
      </c>
      <c r="D61" s="87" t="s">
        <v>555</v>
      </c>
      <c r="E61" s="83"/>
      <c r="F61" s="83"/>
      <c r="G61" s="83"/>
      <c r="H61" s="58"/>
      <c r="I61" s="58"/>
      <c r="K61" s="83"/>
      <c r="L61" s="83"/>
      <c r="M61" s="58"/>
      <c r="N61" s="83"/>
      <c r="O61" s="83"/>
      <c r="P61" s="87">
        <v>0.95</v>
      </c>
      <c r="Q61" s="87">
        <v>1</v>
      </c>
      <c r="R61" s="47">
        <f t="shared" si="6"/>
        <v>2500</v>
      </c>
      <c r="S61" s="47">
        <f t="shared" si="7"/>
        <v>2631.5789473684213</v>
      </c>
      <c r="U61" s="87"/>
      <c r="V61" s="87"/>
      <c r="W61" s="56"/>
      <c r="X61" s="87"/>
      <c r="Y61" s="83"/>
      <c r="Z61" s="67" t="s">
        <v>553</v>
      </c>
      <c r="AA61" s="67"/>
      <c r="AB61" s="67"/>
      <c r="AC61" s="83"/>
      <c r="AD61" s="88"/>
    </row>
    <row r="62" spans="1:58" s="103" customFormat="1" ht="66">
      <c r="A62" s="84" t="s">
        <v>355</v>
      </c>
      <c r="B62" s="84" t="s">
        <v>356</v>
      </c>
      <c r="C62" s="84" t="s">
        <v>357</v>
      </c>
      <c r="D62" s="41" t="s">
        <v>552</v>
      </c>
      <c r="E62" s="81"/>
      <c r="F62" s="81"/>
      <c r="G62" s="81"/>
      <c r="H62" s="51"/>
      <c r="I62" s="51"/>
      <c r="K62" s="81"/>
      <c r="L62" s="81"/>
      <c r="M62" s="51"/>
      <c r="N62" s="81"/>
      <c r="O62" s="81"/>
      <c r="P62" s="41">
        <v>0.93</v>
      </c>
      <c r="Q62" s="41">
        <v>1</v>
      </c>
      <c r="R62" s="47">
        <f t="shared" si="6"/>
        <v>2500</v>
      </c>
      <c r="S62" s="47">
        <f t="shared" si="7"/>
        <v>2688.1720430107525</v>
      </c>
      <c r="U62" s="41"/>
      <c r="V62" s="41"/>
      <c r="W62" s="46"/>
      <c r="X62" s="41"/>
      <c r="Y62" s="81"/>
      <c r="Z62" s="67" t="s">
        <v>553</v>
      </c>
      <c r="AA62" s="67" t="s">
        <v>474</v>
      </c>
      <c r="AB62" s="67"/>
      <c r="AC62" s="83"/>
      <c r="AD62" s="88"/>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row>
    <row r="63" spans="1:30" s="112" customFormat="1" ht="78.75">
      <c r="A63" s="131" t="s">
        <v>358</v>
      </c>
      <c r="B63" s="131" t="s">
        <v>359</v>
      </c>
      <c r="C63" s="131" t="s">
        <v>360</v>
      </c>
      <c r="D63" s="40" t="s">
        <v>300</v>
      </c>
      <c r="E63" s="83"/>
      <c r="F63" s="83"/>
      <c r="G63" s="83"/>
      <c r="H63" s="58"/>
      <c r="I63" s="58"/>
      <c r="K63" s="83">
        <v>0</v>
      </c>
      <c r="L63" s="83">
        <v>0.02</v>
      </c>
      <c r="M63" s="58">
        <f>8000/L63</f>
        <v>400000</v>
      </c>
      <c r="N63" s="83" t="s">
        <v>477</v>
      </c>
      <c r="O63" s="83"/>
      <c r="P63" s="87">
        <v>0.86</v>
      </c>
      <c r="Q63" s="87">
        <v>0.99</v>
      </c>
      <c r="R63" s="47">
        <f t="shared" si="6"/>
        <v>2525.252525252525</v>
      </c>
      <c r="S63" s="47">
        <f t="shared" si="7"/>
        <v>2906.9767441860467</v>
      </c>
      <c r="U63" s="87">
        <v>0.01</v>
      </c>
      <c r="V63" s="87">
        <v>0.05</v>
      </c>
      <c r="W63" s="56">
        <f>6625/V63</f>
        <v>132500</v>
      </c>
      <c r="X63" s="56">
        <f>6625/U63</f>
        <v>662500</v>
      </c>
      <c r="Y63" s="83"/>
      <c r="Z63" s="67" t="s">
        <v>553</v>
      </c>
      <c r="AA63" s="67" t="s">
        <v>474</v>
      </c>
      <c r="AB63" s="67"/>
      <c r="AC63" s="83"/>
      <c r="AD63" s="88"/>
    </row>
    <row r="64" spans="1:58" s="103" customFormat="1" ht="66">
      <c r="A64" s="101" t="s">
        <v>361</v>
      </c>
      <c r="B64" s="101" t="s">
        <v>362</v>
      </c>
      <c r="C64" s="101" t="s">
        <v>363</v>
      </c>
      <c r="D64" s="41" t="s">
        <v>556</v>
      </c>
      <c r="E64" s="81"/>
      <c r="F64" s="81"/>
      <c r="G64" s="81"/>
      <c r="H64" s="51"/>
      <c r="I64" s="51"/>
      <c r="K64" s="81">
        <v>0</v>
      </c>
      <c r="L64" s="81">
        <v>0.005</v>
      </c>
      <c r="M64" s="51">
        <f>8000/L64</f>
        <v>1600000</v>
      </c>
      <c r="N64" s="81" t="s">
        <v>477</v>
      </c>
      <c r="O64" s="81"/>
      <c r="P64" s="41">
        <v>0.945</v>
      </c>
      <c r="Q64" s="41">
        <v>1</v>
      </c>
      <c r="R64" s="47">
        <f t="shared" si="6"/>
        <v>2500</v>
      </c>
      <c r="S64" s="47">
        <f t="shared" si="7"/>
        <v>2645.5026455026455</v>
      </c>
      <c r="U64" s="41"/>
      <c r="V64" s="41"/>
      <c r="W64" s="46"/>
      <c r="X64" s="41"/>
      <c r="Y64" s="81"/>
      <c r="Z64" s="67" t="s">
        <v>557</v>
      </c>
      <c r="AA64" s="67"/>
      <c r="AB64" s="67"/>
      <c r="AC64" s="83"/>
      <c r="AD64" s="88"/>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row>
    <row r="65" spans="1:30" s="112" customFormat="1" ht="52.5">
      <c r="A65" s="104" t="s">
        <v>364</v>
      </c>
      <c r="B65" s="104" t="s">
        <v>365</v>
      </c>
      <c r="C65" s="104" t="s">
        <v>366</v>
      </c>
      <c r="D65" s="40" t="s">
        <v>558</v>
      </c>
      <c r="E65" s="83"/>
      <c r="F65" s="83"/>
      <c r="G65" s="83"/>
      <c r="H65" s="58"/>
      <c r="I65" s="58"/>
      <c r="K65" s="83"/>
      <c r="L65" s="83"/>
      <c r="M65" s="58"/>
      <c r="N65" s="83"/>
      <c r="O65" s="83"/>
      <c r="P65" s="87">
        <v>0.95</v>
      </c>
      <c r="Q65" s="87">
        <v>0.995</v>
      </c>
      <c r="R65" s="47">
        <f t="shared" si="6"/>
        <v>2512.5628140703516</v>
      </c>
      <c r="S65" s="47">
        <f t="shared" si="7"/>
        <v>2631.5789473684213</v>
      </c>
      <c r="U65" s="87">
        <v>0.005</v>
      </c>
      <c r="V65" s="87">
        <v>0.05</v>
      </c>
      <c r="W65" s="56">
        <f>6625/V65</f>
        <v>132500</v>
      </c>
      <c r="X65" s="56">
        <f>6625/U65</f>
        <v>1325000</v>
      </c>
      <c r="Y65" s="83"/>
      <c r="Z65" s="67"/>
      <c r="AA65" s="67"/>
      <c r="AB65" s="67"/>
      <c r="AC65" s="83"/>
      <c r="AD65" s="88"/>
    </row>
    <row r="66" spans="1:58" s="103" customFormat="1" ht="92.25">
      <c r="A66" s="84" t="s">
        <v>367</v>
      </c>
      <c r="B66" s="84" t="s">
        <v>368</v>
      </c>
      <c r="C66" s="84" t="s">
        <v>369</v>
      </c>
      <c r="D66" s="41" t="s">
        <v>559</v>
      </c>
      <c r="E66" s="81"/>
      <c r="F66" s="81"/>
      <c r="G66" s="81"/>
      <c r="H66" s="51"/>
      <c r="I66" s="51"/>
      <c r="K66" s="81">
        <v>0</v>
      </c>
      <c r="L66" s="81">
        <v>0.001</v>
      </c>
      <c r="M66" s="51">
        <f>8000/L66</f>
        <v>8000000</v>
      </c>
      <c r="N66" s="81" t="s">
        <v>477</v>
      </c>
      <c r="O66" s="81"/>
      <c r="P66" s="41">
        <v>0.679</v>
      </c>
      <c r="Q66" s="170">
        <v>0.933</v>
      </c>
      <c r="R66" s="47">
        <f t="shared" si="6"/>
        <v>2679.5284030010716</v>
      </c>
      <c r="S66" s="47">
        <f t="shared" si="7"/>
        <v>3681.885125184094</v>
      </c>
      <c r="U66" s="41">
        <v>0.067</v>
      </c>
      <c r="V66" s="41">
        <v>0.28</v>
      </c>
      <c r="W66" s="46">
        <f>6625/V66</f>
        <v>23660.714285714283</v>
      </c>
      <c r="X66" s="46">
        <f>6625/U66</f>
        <v>98880.59701492537</v>
      </c>
      <c r="Y66" s="81"/>
      <c r="Z66" s="67" t="s">
        <v>560</v>
      </c>
      <c r="AA66" s="67" t="s">
        <v>561</v>
      </c>
      <c r="AB66" s="67"/>
      <c r="AC66" s="83"/>
      <c r="AD66" s="88"/>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row>
    <row r="67" spans="1:30" s="112" customFormat="1" ht="66">
      <c r="A67" s="131" t="s">
        <v>370</v>
      </c>
      <c r="B67" s="131" t="s">
        <v>371</v>
      </c>
      <c r="C67" s="131" t="s">
        <v>372</v>
      </c>
      <c r="D67" s="40" t="s">
        <v>562</v>
      </c>
      <c r="E67" s="83"/>
      <c r="F67" s="83"/>
      <c r="G67" s="83"/>
      <c r="H67" s="58"/>
      <c r="I67" s="58"/>
      <c r="K67" s="83">
        <v>0</v>
      </c>
      <c r="L67" s="83">
        <v>0.001</v>
      </c>
      <c r="M67" s="58">
        <f>8000/L67</f>
        <v>8000000</v>
      </c>
      <c r="N67" s="83" t="s">
        <v>477</v>
      </c>
      <c r="O67" s="83"/>
      <c r="P67" s="87">
        <v>0.919</v>
      </c>
      <c r="Q67" s="174">
        <v>0.995</v>
      </c>
      <c r="R67" s="47">
        <f t="shared" si="6"/>
        <v>2512.5628140703516</v>
      </c>
      <c r="S67" s="47">
        <f t="shared" si="7"/>
        <v>2720.348204570185</v>
      </c>
      <c r="U67" s="87">
        <v>0.005</v>
      </c>
      <c r="V67" s="87">
        <v>0.05</v>
      </c>
      <c r="W67" s="56">
        <f>6625/V67</f>
        <v>132500</v>
      </c>
      <c r="X67" s="56">
        <f>6625/U67</f>
        <v>1325000</v>
      </c>
      <c r="Y67" s="83"/>
      <c r="Z67" s="67" t="s">
        <v>560</v>
      </c>
      <c r="AA67" s="67"/>
      <c r="AB67" s="67"/>
      <c r="AC67" s="83"/>
      <c r="AD67" s="88"/>
    </row>
    <row r="68" spans="1:58" s="103" customFormat="1" ht="92.25">
      <c r="A68" s="84" t="s">
        <v>373</v>
      </c>
      <c r="B68" s="84" t="s">
        <v>374</v>
      </c>
      <c r="C68" s="84" t="s">
        <v>375</v>
      </c>
      <c r="D68" s="41" t="s">
        <v>17</v>
      </c>
      <c r="E68" s="81"/>
      <c r="F68" s="81">
        <v>0</v>
      </c>
      <c r="G68" s="81">
        <v>0.005</v>
      </c>
      <c r="H68" s="47">
        <f>10/G68</f>
        <v>2000</v>
      </c>
      <c r="I68" s="47" t="s">
        <v>251</v>
      </c>
      <c r="K68" s="81">
        <v>0</v>
      </c>
      <c r="L68" s="81">
        <v>0.01</v>
      </c>
      <c r="M68" s="51">
        <f>8000/L68</f>
        <v>800000</v>
      </c>
      <c r="N68" s="81" t="s">
        <v>477</v>
      </c>
      <c r="O68" s="81"/>
      <c r="P68" s="41">
        <v>0.675</v>
      </c>
      <c r="Q68" s="41">
        <v>0.967</v>
      </c>
      <c r="R68" s="46">
        <f t="shared" si="6"/>
        <v>2585.315408479835</v>
      </c>
      <c r="S68" s="46">
        <f t="shared" si="7"/>
        <v>3703.7037037037035</v>
      </c>
      <c r="U68" s="41">
        <v>0.033</v>
      </c>
      <c r="V68" s="41">
        <v>0.31</v>
      </c>
      <c r="W68" s="46">
        <f>6625/V68</f>
        <v>21370.967741935485</v>
      </c>
      <c r="X68" s="46">
        <f>6625/U68</f>
        <v>200757.57575757575</v>
      </c>
      <c r="Y68" s="81"/>
      <c r="Z68" s="67"/>
      <c r="AA68" s="67"/>
      <c r="AB68" s="67"/>
      <c r="AC68" s="83"/>
      <c r="AD68" s="88"/>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row>
    <row r="69" spans="1:30" s="112" customFormat="1" ht="78.75">
      <c r="A69" s="131" t="s">
        <v>376</v>
      </c>
      <c r="B69" s="131" t="s">
        <v>377</v>
      </c>
      <c r="C69" s="131" t="s">
        <v>378</v>
      </c>
      <c r="D69" s="40" t="s">
        <v>563</v>
      </c>
      <c r="E69" s="83"/>
      <c r="F69" s="83"/>
      <c r="G69" s="83"/>
      <c r="H69" s="58"/>
      <c r="I69" s="58"/>
      <c r="K69" s="83"/>
      <c r="L69" s="83"/>
      <c r="M69" s="58"/>
      <c r="N69" s="83"/>
      <c r="O69" s="83"/>
      <c r="P69" s="87">
        <v>0.755</v>
      </c>
      <c r="Q69" s="87">
        <v>0.935</v>
      </c>
      <c r="R69" s="47">
        <f t="shared" si="6"/>
        <v>2673.79679144385</v>
      </c>
      <c r="S69" s="47">
        <f t="shared" si="7"/>
        <v>3311.2582781456954</v>
      </c>
      <c r="U69" s="87">
        <v>0.015</v>
      </c>
      <c r="V69" s="87">
        <v>0.045</v>
      </c>
      <c r="W69" s="56">
        <f aca="true" t="shared" si="8" ref="W69:W76">6625/V69</f>
        <v>147222.22222222222</v>
      </c>
      <c r="X69" s="56">
        <f>6625/U69</f>
        <v>441666.6666666667</v>
      </c>
      <c r="Y69" s="83"/>
      <c r="Z69" s="120" t="s">
        <v>564</v>
      </c>
      <c r="AA69" s="67"/>
      <c r="AB69" s="67"/>
      <c r="AC69" s="83"/>
      <c r="AD69" s="88"/>
    </row>
    <row r="70" spans="1:58" s="103" customFormat="1" ht="52.5">
      <c r="A70" s="84" t="s">
        <v>379</v>
      </c>
      <c r="B70" s="84" t="s">
        <v>380</v>
      </c>
      <c r="C70" s="101" t="s">
        <v>381</v>
      </c>
      <c r="D70" s="41" t="s">
        <v>18</v>
      </c>
      <c r="E70" s="81"/>
      <c r="F70" s="81"/>
      <c r="G70" s="81"/>
      <c r="H70" s="51"/>
      <c r="I70" s="51"/>
      <c r="K70" s="81">
        <v>0.005</v>
      </c>
      <c r="L70" s="81">
        <v>0.04</v>
      </c>
      <c r="M70" s="51">
        <f>8000/L70</f>
        <v>200000</v>
      </c>
      <c r="N70" s="81" t="s">
        <v>477</v>
      </c>
      <c r="O70" s="81"/>
      <c r="P70" s="41">
        <v>0.73</v>
      </c>
      <c r="Q70" s="41">
        <v>0.97</v>
      </c>
      <c r="R70" s="47">
        <f t="shared" si="6"/>
        <v>2577.319587628866</v>
      </c>
      <c r="S70" s="47">
        <f t="shared" si="7"/>
        <v>3424.6575342465753</v>
      </c>
      <c r="U70" s="41">
        <v>0.025</v>
      </c>
      <c r="V70" s="41">
        <v>0.19</v>
      </c>
      <c r="W70" s="46">
        <f t="shared" si="8"/>
        <v>34868.42105263158</v>
      </c>
      <c r="X70" s="46">
        <f aca="true" t="shared" si="9" ref="X70:X76">6625/U70</f>
        <v>265000</v>
      </c>
      <c r="Y70" s="81"/>
      <c r="Z70" s="67" t="s">
        <v>560</v>
      </c>
      <c r="AA70" s="67" t="s">
        <v>561</v>
      </c>
      <c r="AB70" s="67"/>
      <c r="AC70" s="83"/>
      <c r="AD70" s="88"/>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row>
    <row r="71" spans="1:30" s="112" customFormat="1" ht="66">
      <c r="A71" s="104" t="s">
        <v>382</v>
      </c>
      <c r="B71" s="104" t="s">
        <v>383</v>
      </c>
      <c r="C71" s="104" t="s">
        <v>384</v>
      </c>
      <c r="D71" s="40" t="s">
        <v>551</v>
      </c>
      <c r="E71" s="83"/>
      <c r="F71" s="83"/>
      <c r="G71" s="83"/>
      <c r="H71" s="58"/>
      <c r="I71" s="58"/>
      <c r="K71" s="83">
        <v>0</v>
      </c>
      <c r="L71" s="83">
        <v>0.005</v>
      </c>
      <c r="M71" s="58">
        <f>8000/L71</f>
        <v>1600000</v>
      </c>
      <c r="N71" s="83" t="s">
        <v>477</v>
      </c>
      <c r="O71" s="83"/>
      <c r="P71" s="87">
        <v>0.74</v>
      </c>
      <c r="Q71" s="87">
        <v>0.985</v>
      </c>
      <c r="R71" s="47">
        <f t="shared" si="6"/>
        <v>2538.0710659898477</v>
      </c>
      <c r="S71" s="47">
        <f t="shared" si="7"/>
        <v>3378.3783783783783</v>
      </c>
      <c r="U71" s="87">
        <v>0.015</v>
      </c>
      <c r="V71" s="87">
        <v>0.255</v>
      </c>
      <c r="W71" s="56">
        <f t="shared" si="8"/>
        <v>25980.392156862745</v>
      </c>
      <c r="X71" s="56">
        <f t="shared" si="9"/>
        <v>441666.6666666667</v>
      </c>
      <c r="Y71" s="83"/>
      <c r="Z71" s="67"/>
      <c r="AA71" s="67"/>
      <c r="AB71" s="67"/>
      <c r="AC71" s="83"/>
      <c r="AD71" s="88"/>
    </row>
    <row r="72" spans="1:58" s="103" customFormat="1" ht="78.75">
      <c r="A72" s="101" t="s">
        <v>385</v>
      </c>
      <c r="B72" s="101" t="s">
        <v>386</v>
      </c>
      <c r="C72" s="101" t="s">
        <v>387</v>
      </c>
      <c r="D72" s="41" t="s">
        <v>565</v>
      </c>
      <c r="E72" s="81"/>
      <c r="F72" s="81"/>
      <c r="G72" s="81"/>
      <c r="H72" s="51"/>
      <c r="I72" s="51"/>
      <c r="K72" s="81"/>
      <c r="L72" s="81"/>
      <c r="M72" s="51"/>
      <c r="N72" s="81"/>
      <c r="O72" s="81"/>
      <c r="P72" s="41">
        <v>0.67</v>
      </c>
      <c r="Q72" s="41">
        <v>0.899</v>
      </c>
      <c r="R72" s="47">
        <f t="shared" si="6"/>
        <v>2780.8676307007786</v>
      </c>
      <c r="S72" s="47">
        <f t="shared" si="7"/>
        <v>3731.3432835820895</v>
      </c>
      <c r="U72" s="41">
        <v>0.001</v>
      </c>
      <c r="V72" s="41">
        <v>0.03</v>
      </c>
      <c r="W72" s="46">
        <f t="shared" si="8"/>
        <v>220833.33333333334</v>
      </c>
      <c r="X72" s="46">
        <f t="shared" si="9"/>
        <v>6625000</v>
      </c>
      <c r="Y72" s="81"/>
      <c r="Z72" s="121" t="s">
        <v>566</v>
      </c>
      <c r="AA72" s="67"/>
      <c r="AB72" s="67"/>
      <c r="AC72" s="83"/>
      <c r="AD72" s="88"/>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row>
    <row r="73" spans="1:30" s="112" customFormat="1" ht="66">
      <c r="A73" s="131" t="s">
        <v>388</v>
      </c>
      <c r="B73" s="131" t="s">
        <v>389</v>
      </c>
      <c r="C73" s="131" t="s">
        <v>390</v>
      </c>
      <c r="D73" s="40" t="s">
        <v>19</v>
      </c>
      <c r="E73" s="83"/>
      <c r="F73" s="83">
        <v>0</v>
      </c>
      <c r="G73" s="83">
        <v>0.005</v>
      </c>
      <c r="H73" s="47">
        <f>10/G73</f>
        <v>2000</v>
      </c>
      <c r="I73" s="47" t="s">
        <v>251</v>
      </c>
      <c r="K73" s="83"/>
      <c r="L73" s="83"/>
      <c r="M73" s="58"/>
      <c r="N73" s="83"/>
      <c r="O73" s="83"/>
      <c r="P73" s="87">
        <v>0.365</v>
      </c>
      <c r="Q73" s="87">
        <v>0.824</v>
      </c>
      <c r="R73" s="56">
        <f t="shared" si="6"/>
        <v>3033.980582524272</v>
      </c>
      <c r="S73" s="56">
        <f t="shared" si="7"/>
        <v>6849.315068493151</v>
      </c>
      <c r="U73" s="87">
        <v>0.176</v>
      </c>
      <c r="V73" s="87">
        <v>0.63</v>
      </c>
      <c r="W73" s="56">
        <f t="shared" si="8"/>
        <v>10515.873015873016</v>
      </c>
      <c r="X73" s="56">
        <f t="shared" si="9"/>
        <v>37642.045454545456</v>
      </c>
      <c r="Y73" s="83"/>
      <c r="Z73" s="67"/>
      <c r="AA73" s="67"/>
      <c r="AB73" s="67"/>
      <c r="AC73" s="83"/>
      <c r="AD73" s="88"/>
    </row>
    <row r="74" spans="1:58" s="103" customFormat="1" ht="66">
      <c r="A74" s="84" t="s">
        <v>391</v>
      </c>
      <c r="B74" s="84" t="s">
        <v>392</v>
      </c>
      <c r="C74" s="84" t="s">
        <v>393</v>
      </c>
      <c r="D74" s="41" t="s">
        <v>20</v>
      </c>
      <c r="E74" s="81"/>
      <c r="F74" s="81"/>
      <c r="G74" s="81"/>
      <c r="H74" s="51"/>
      <c r="I74" s="51"/>
      <c r="K74" s="81"/>
      <c r="L74" s="81"/>
      <c r="M74" s="51"/>
      <c r="N74" s="81"/>
      <c r="O74" s="81"/>
      <c r="P74" s="41">
        <v>0.34</v>
      </c>
      <c r="Q74" s="41">
        <v>0.824</v>
      </c>
      <c r="R74" s="47">
        <f t="shared" si="6"/>
        <v>3033.980582524272</v>
      </c>
      <c r="S74" s="47">
        <f t="shared" si="7"/>
        <v>7352.941176470587</v>
      </c>
      <c r="U74" s="41">
        <v>0.176</v>
      </c>
      <c r="V74" s="41">
        <v>0.66</v>
      </c>
      <c r="W74" s="46">
        <f t="shared" si="8"/>
        <v>10037.878787878788</v>
      </c>
      <c r="X74" s="46">
        <f t="shared" si="9"/>
        <v>37642.045454545456</v>
      </c>
      <c r="Y74" s="81"/>
      <c r="Z74" s="67"/>
      <c r="AA74" s="67"/>
      <c r="AB74" s="67"/>
      <c r="AC74" s="83"/>
      <c r="AD74" s="88"/>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row>
    <row r="75" spans="1:30" s="112" customFormat="1" ht="26.25">
      <c r="A75" s="131" t="s">
        <v>394</v>
      </c>
      <c r="B75" s="131" t="s">
        <v>395</v>
      </c>
      <c r="C75" s="131" t="s">
        <v>255</v>
      </c>
      <c r="D75" s="40" t="s">
        <v>567</v>
      </c>
      <c r="E75" s="83"/>
      <c r="F75" s="83"/>
      <c r="G75" s="83"/>
      <c r="H75" s="58"/>
      <c r="I75" s="58"/>
      <c r="K75" s="83">
        <v>0</v>
      </c>
      <c r="L75" s="83">
        <v>0.005</v>
      </c>
      <c r="M75" s="58">
        <f>8000/L75</f>
        <v>1600000</v>
      </c>
      <c r="N75" s="83" t="s">
        <v>477</v>
      </c>
      <c r="O75" s="83"/>
      <c r="P75" s="87">
        <v>0.975</v>
      </c>
      <c r="Q75" s="87">
        <v>1</v>
      </c>
      <c r="R75" s="47">
        <f t="shared" si="6"/>
        <v>2500</v>
      </c>
      <c r="S75" s="47">
        <f t="shared" si="7"/>
        <v>2564.102564102564</v>
      </c>
      <c r="U75" s="87">
        <v>0</v>
      </c>
      <c r="V75" s="87">
        <v>0.02</v>
      </c>
      <c r="W75" s="56">
        <f t="shared" si="8"/>
        <v>331250</v>
      </c>
      <c r="X75" s="56" t="e">
        <f t="shared" si="9"/>
        <v>#DIV/0!</v>
      </c>
      <c r="Y75" s="83"/>
      <c r="Z75" s="67"/>
      <c r="AA75" s="67"/>
      <c r="AB75" s="67"/>
      <c r="AC75" s="83"/>
      <c r="AD75" s="88"/>
    </row>
    <row r="76" spans="1:58" s="103" customFormat="1" ht="78.75">
      <c r="A76" s="84" t="s">
        <v>396</v>
      </c>
      <c r="B76" s="84" t="s">
        <v>397</v>
      </c>
      <c r="C76" s="84" t="s">
        <v>398</v>
      </c>
      <c r="D76" s="41" t="s">
        <v>1</v>
      </c>
      <c r="E76" s="81"/>
      <c r="F76" s="81"/>
      <c r="G76" s="81"/>
      <c r="H76" s="51"/>
      <c r="I76" s="51"/>
      <c r="K76" s="81">
        <v>0</v>
      </c>
      <c r="L76" s="81">
        <v>0.005</v>
      </c>
      <c r="M76" s="51">
        <f>8000/L76</f>
        <v>1600000</v>
      </c>
      <c r="N76" s="81" t="s">
        <v>477</v>
      </c>
      <c r="O76" s="81"/>
      <c r="P76" s="41">
        <v>0.685</v>
      </c>
      <c r="Q76" s="41">
        <v>0.89</v>
      </c>
      <c r="R76" s="47">
        <f t="shared" si="6"/>
        <v>2808.9887640449438</v>
      </c>
      <c r="S76" s="47">
        <f t="shared" si="7"/>
        <v>3649.63503649635</v>
      </c>
      <c r="U76" s="41">
        <v>0.11</v>
      </c>
      <c r="V76" s="41">
        <v>0.31</v>
      </c>
      <c r="W76" s="46">
        <f t="shared" si="8"/>
        <v>21370.967741935485</v>
      </c>
      <c r="X76" s="46">
        <f t="shared" si="9"/>
        <v>60227.27272727273</v>
      </c>
      <c r="Y76" s="81"/>
      <c r="Z76" s="67"/>
      <c r="AA76" s="67"/>
      <c r="AB76" s="67"/>
      <c r="AC76" s="83"/>
      <c r="AD76" s="88"/>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row>
    <row r="77" spans="1:30" s="112" customFormat="1" ht="92.25">
      <c r="A77" s="104" t="s">
        <v>399</v>
      </c>
      <c r="B77" s="104" t="s">
        <v>400</v>
      </c>
      <c r="C77" s="104" t="s">
        <v>401</v>
      </c>
      <c r="D77" s="40" t="s">
        <v>21</v>
      </c>
      <c r="E77" s="83"/>
      <c r="F77" s="83"/>
      <c r="G77" s="83"/>
      <c r="H77" s="58"/>
      <c r="I77" s="58"/>
      <c r="K77" s="83">
        <v>0.001</v>
      </c>
      <c r="L77" s="83">
        <v>0.03</v>
      </c>
      <c r="M77" s="58">
        <f>8000/L77</f>
        <v>266666.6666666667</v>
      </c>
      <c r="N77" s="58">
        <f>8000/K77</f>
        <v>8000000</v>
      </c>
      <c r="O77" s="83"/>
      <c r="P77" s="87">
        <v>0.92</v>
      </c>
      <c r="Q77" s="87">
        <v>0.998</v>
      </c>
      <c r="R77" s="47">
        <f t="shared" si="6"/>
        <v>2505.0100200400802</v>
      </c>
      <c r="S77" s="47">
        <f t="shared" si="7"/>
        <v>2717.391304347826</v>
      </c>
      <c r="U77" s="87"/>
      <c r="V77" s="87"/>
      <c r="W77" s="56"/>
      <c r="X77" s="87"/>
      <c r="Y77" s="83"/>
      <c r="Z77" s="67" t="s">
        <v>560</v>
      </c>
      <c r="AA77" s="119">
        <v>39814</v>
      </c>
      <c r="AB77" s="67"/>
      <c r="AC77" s="83"/>
      <c r="AD77" s="88"/>
    </row>
    <row r="78" spans="1:58" s="103" customFormat="1" ht="92.25">
      <c r="A78" s="84" t="s">
        <v>402</v>
      </c>
      <c r="B78" s="84" t="s">
        <v>403</v>
      </c>
      <c r="C78" s="84" t="s">
        <v>404</v>
      </c>
      <c r="D78" s="41" t="s">
        <v>568</v>
      </c>
      <c r="E78" s="81"/>
      <c r="F78" s="81"/>
      <c r="G78" s="81"/>
      <c r="H78" s="51"/>
      <c r="I78" s="51"/>
      <c r="K78" s="81">
        <v>0.001</v>
      </c>
      <c r="L78" s="81">
        <v>0.03</v>
      </c>
      <c r="M78" s="51">
        <f>8000/L78</f>
        <v>266666.6666666667</v>
      </c>
      <c r="N78" s="51">
        <f>8000/K78</f>
        <v>8000000</v>
      </c>
      <c r="O78" s="81"/>
      <c r="P78" s="41">
        <v>0.97</v>
      </c>
      <c r="Q78" s="41">
        <v>0.999</v>
      </c>
      <c r="R78" s="47">
        <f t="shared" si="6"/>
        <v>2502.5025025025025</v>
      </c>
      <c r="S78" s="47">
        <f t="shared" si="7"/>
        <v>2577.319587628866</v>
      </c>
      <c r="U78" s="41"/>
      <c r="V78" s="41"/>
      <c r="W78" s="46"/>
      <c r="X78" s="41"/>
      <c r="Y78" s="81"/>
      <c r="Z78" s="67"/>
      <c r="AA78" s="67"/>
      <c r="AB78" s="67"/>
      <c r="AC78" s="83"/>
      <c r="AD78" s="88"/>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row>
    <row r="79" spans="1:30" s="112" customFormat="1" ht="52.5">
      <c r="A79" s="131" t="s">
        <v>405</v>
      </c>
      <c r="B79" s="131" t="s">
        <v>406</v>
      </c>
      <c r="C79" s="131" t="s">
        <v>407</v>
      </c>
      <c r="D79" s="40" t="s">
        <v>555</v>
      </c>
      <c r="E79" s="83"/>
      <c r="F79" s="83"/>
      <c r="G79" s="83"/>
      <c r="H79" s="58"/>
      <c r="I79" s="58"/>
      <c r="K79" s="83"/>
      <c r="L79" s="83"/>
      <c r="M79" s="58"/>
      <c r="N79" s="83"/>
      <c r="O79" s="83"/>
      <c r="P79" s="87">
        <v>0.95</v>
      </c>
      <c r="Q79" s="87">
        <v>1</v>
      </c>
      <c r="R79" s="47">
        <f t="shared" si="6"/>
        <v>2500</v>
      </c>
      <c r="S79" s="47">
        <f t="shared" si="7"/>
        <v>2631.5789473684213</v>
      </c>
      <c r="U79" s="87"/>
      <c r="V79" s="87"/>
      <c r="W79" s="56"/>
      <c r="X79" s="87"/>
      <c r="Y79" s="83"/>
      <c r="Z79" s="67" t="s">
        <v>557</v>
      </c>
      <c r="AA79" s="67"/>
      <c r="AB79" s="67"/>
      <c r="AC79" s="83"/>
      <c r="AD79" s="88"/>
    </row>
    <row r="80" spans="1:58" s="103" customFormat="1" ht="26.25">
      <c r="A80" s="84" t="s">
        <v>408</v>
      </c>
      <c r="B80" s="84" t="s">
        <v>409</v>
      </c>
      <c r="C80" s="84" t="s">
        <v>255</v>
      </c>
      <c r="D80" s="41" t="s">
        <v>569</v>
      </c>
      <c r="E80" s="81"/>
      <c r="F80" s="81"/>
      <c r="G80" s="81"/>
      <c r="H80" s="51"/>
      <c r="I80" s="51"/>
      <c r="K80" s="81">
        <v>0.001</v>
      </c>
      <c r="L80" s="81">
        <v>0.03</v>
      </c>
      <c r="M80" s="51">
        <f>8000/L80</f>
        <v>266666.6666666667</v>
      </c>
      <c r="N80" s="51">
        <f>8000/K80</f>
        <v>8000000</v>
      </c>
      <c r="O80" s="81"/>
      <c r="P80" s="41">
        <v>0.95</v>
      </c>
      <c r="Q80" s="41">
        <v>0.999</v>
      </c>
      <c r="R80" s="47">
        <f t="shared" si="6"/>
        <v>2502.5025025025025</v>
      </c>
      <c r="S80" s="47">
        <f t="shared" si="7"/>
        <v>2631.5789473684213</v>
      </c>
      <c r="U80" s="41">
        <v>0</v>
      </c>
      <c r="V80" s="41">
        <v>0.02</v>
      </c>
      <c r="W80" s="46">
        <f>6625/V80</f>
        <v>331250</v>
      </c>
      <c r="X80" s="46" t="s">
        <v>477</v>
      </c>
      <c r="Y80" s="81"/>
      <c r="Z80" s="67"/>
      <c r="AA80" s="67"/>
      <c r="AB80" s="67"/>
      <c r="AC80" s="83"/>
      <c r="AD80" s="88"/>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row>
    <row r="81" spans="1:30" s="112" customFormat="1" ht="63">
      <c r="A81" s="98" t="s">
        <v>570</v>
      </c>
      <c r="B81" s="98" t="s">
        <v>571</v>
      </c>
      <c r="C81" s="98" t="s">
        <v>572</v>
      </c>
      <c r="D81" s="40" t="s">
        <v>519</v>
      </c>
      <c r="E81" s="83"/>
      <c r="F81" s="83"/>
      <c r="G81" s="83"/>
      <c r="H81" s="58"/>
      <c r="I81" s="58"/>
      <c r="K81" s="83">
        <v>0.001</v>
      </c>
      <c r="L81" s="83">
        <v>0.02</v>
      </c>
      <c r="M81" s="58">
        <f>8000/L81</f>
        <v>400000</v>
      </c>
      <c r="N81" s="58">
        <f>8000/K81</f>
        <v>8000000</v>
      </c>
      <c r="O81" s="83"/>
      <c r="P81" s="87">
        <v>0.695</v>
      </c>
      <c r="Q81" s="87">
        <v>0.968</v>
      </c>
      <c r="R81" s="47">
        <f t="shared" si="6"/>
        <v>2582.6446280991736</v>
      </c>
      <c r="S81" s="47">
        <f t="shared" si="7"/>
        <v>3597.1223021582737</v>
      </c>
      <c r="U81" s="87">
        <v>0.025</v>
      </c>
      <c r="V81" s="87">
        <v>0.23</v>
      </c>
      <c r="W81" s="56">
        <f>6625/V81</f>
        <v>28804.347826086956</v>
      </c>
      <c r="X81" s="56">
        <f>6625/U81</f>
        <v>265000</v>
      </c>
      <c r="Y81" s="83"/>
      <c r="Z81" s="67" t="s">
        <v>520</v>
      </c>
      <c r="AA81" s="67"/>
      <c r="AB81" s="67" t="s">
        <v>521</v>
      </c>
      <c r="AC81" s="83"/>
      <c r="AD81" s="88"/>
    </row>
    <row r="82" spans="1:58" s="103" customFormat="1" ht="50.25">
      <c r="A82" s="130" t="s">
        <v>573</v>
      </c>
      <c r="B82" s="130" t="s">
        <v>574</v>
      </c>
      <c r="C82" s="130" t="s">
        <v>575</v>
      </c>
      <c r="D82" s="41" t="s">
        <v>522</v>
      </c>
      <c r="E82" s="81"/>
      <c r="F82" s="81"/>
      <c r="G82" s="81"/>
      <c r="H82" s="51"/>
      <c r="I82" s="51"/>
      <c r="K82" s="81">
        <v>0.001</v>
      </c>
      <c r="L82" s="81">
        <v>0.04</v>
      </c>
      <c r="M82" s="51">
        <f>8000/L82</f>
        <v>200000</v>
      </c>
      <c r="N82" s="51">
        <f>8000/K82</f>
        <v>8000000</v>
      </c>
      <c r="O82" s="81"/>
      <c r="P82" s="41">
        <v>0.56</v>
      </c>
      <c r="Q82" s="41">
        <v>0.914</v>
      </c>
      <c r="R82" s="47">
        <f t="shared" si="6"/>
        <v>2735.229759299781</v>
      </c>
      <c r="S82" s="47">
        <f t="shared" si="7"/>
        <v>4464.285714285714</v>
      </c>
      <c r="U82" s="41">
        <v>0.085</v>
      </c>
      <c r="V82" s="41">
        <v>0.4</v>
      </c>
      <c r="W82" s="46">
        <f>6625/V82</f>
        <v>16562.5</v>
      </c>
      <c r="X82" s="46">
        <f>6625/U82</f>
        <v>77941.17647058822</v>
      </c>
      <c r="Y82" s="81"/>
      <c r="Z82" s="67"/>
      <c r="AA82" s="67"/>
      <c r="AB82" s="67"/>
      <c r="AC82" s="83"/>
      <c r="AD82" s="88"/>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row>
    <row r="83" spans="1:30" s="112" customFormat="1" ht="12.75">
      <c r="A83" s="127" t="s">
        <v>576</v>
      </c>
      <c r="B83" s="127" t="s">
        <v>577</v>
      </c>
      <c r="C83" s="127" t="s">
        <v>255</v>
      </c>
      <c r="D83" s="40" t="s">
        <v>523</v>
      </c>
      <c r="E83" s="83"/>
      <c r="F83" s="83"/>
      <c r="G83" s="83"/>
      <c r="H83" s="58"/>
      <c r="I83" s="58"/>
      <c r="K83" s="83">
        <v>0</v>
      </c>
      <c r="L83" s="83">
        <v>0.01</v>
      </c>
      <c r="M83" s="58">
        <f>8000/L83</f>
        <v>800000</v>
      </c>
      <c r="N83" s="83" t="s">
        <v>477</v>
      </c>
      <c r="O83" s="83"/>
      <c r="P83" s="87">
        <v>0.99</v>
      </c>
      <c r="Q83" s="87">
        <v>1</v>
      </c>
      <c r="R83" s="47">
        <f t="shared" si="6"/>
        <v>2500</v>
      </c>
      <c r="S83" s="47">
        <f t="shared" si="7"/>
        <v>2525.252525252525</v>
      </c>
      <c r="U83" s="87"/>
      <c r="V83" s="87"/>
      <c r="W83" s="56"/>
      <c r="X83" s="87"/>
      <c r="Y83" s="83"/>
      <c r="Z83" s="67"/>
      <c r="AA83" s="67"/>
      <c r="AB83" s="67"/>
      <c r="AC83" s="83"/>
      <c r="AD83" s="88"/>
    </row>
    <row r="84" spans="1:58" s="103" customFormat="1" ht="12.75">
      <c r="A84" s="130" t="s">
        <v>578</v>
      </c>
      <c r="B84" s="130" t="s">
        <v>579</v>
      </c>
      <c r="C84" s="130" t="s">
        <v>255</v>
      </c>
      <c r="D84" s="41" t="s">
        <v>490</v>
      </c>
      <c r="E84" s="81"/>
      <c r="F84" s="81"/>
      <c r="G84" s="81"/>
      <c r="H84" s="51"/>
      <c r="I84" s="51"/>
      <c r="K84" s="81"/>
      <c r="L84" s="81"/>
      <c r="M84" s="51"/>
      <c r="N84" s="51"/>
      <c r="O84" s="81"/>
      <c r="P84" s="41">
        <v>1</v>
      </c>
      <c r="Q84" s="41">
        <v>1</v>
      </c>
      <c r="R84" s="47">
        <f t="shared" si="6"/>
        <v>2500</v>
      </c>
      <c r="S84" s="47">
        <f t="shared" si="7"/>
        <v>2500</v>
      </c>
      <c r="U84" s="41"/>
      <c r="V84" s="41"/>
      <c r="W84" s="46"/>
      <c r="X84" s="41"/>
      <c r="Y84" s="81"/>
      <c r="Z84" s="67"/>
      <c r="AA84" s="67"/>
      <c r="AB84" s="67"/>
      <c r="AC84" s="83"/>
      <c r="AD84" s="88"/>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row>
    <row r="85" spans="1:30" s="112" customFormat="1" ht="50.25">
      <c r="A85" s="127" t="s">
        <v>580</v>
      </c>
      <c r="B85" s="127" t="s">
        <v>581</v>
      </c>
      <c r="C85" s="127" t="s">
        <v>582</v>
      </c>
      <c r="D85" s="40" t="s">
        <v>524</v>
      </c>
      <c r="E85" s="83"/>
      <c r="F85" s="83"/>
      <c r="G85" s="83"/>
      <c r="H85" s="58"/>
      <c r="I85" s="58"/>
      <c r="K85" s="83">
        <v>0.001</v>
      </c>
      <c r="L85" s="83">
        <v>0.04</v>
      </c>
      <c r="M85" s="58">
        <f>8000/L85</f>
        <v>200000</v>
      </c>
      <c r="N85" s="58">
        <f>8000/K85</f>
        <v>8000000</v>
      </c>
      <c r="O85" s="83"/>
      <c r="P85" s="87">
        <v>0.93</v>
      </c>
      <c r="Q85" s="87">
        <v>0.999</v>
      </c>
      <c r="R85" s="47">
        <f t="shared" si="6"/>
        <v>2502.5025025025025</v>
      </c>
      <c r="S85" s="47">
        <f t="shared" si="7"/>
        <v>2688.1720430107525</v>
      </c>
      <c r="U85" s="87">
        <v>0</v>
      </c>
      <c r="V85" s="87">
        <v>0.02</v>
      </c>
      <c r="W85" s="56">
        <f>6625/V85</f>
        <v>331250</v>
      </c>
      <c r="X85" s="56" t="s">
        <v>477</v>
      </c>
      <c r="Y85" s="83"/>
      <c r="Z85" s="67"/>
      <c r="AA85" s="67" t="s">
        <v>561</v>
      </c>
      <c r="AB85" s="67"/>
      <c r="AC85" s="83"/>
      <c r="AD85" s="88"/>
    </row>
    <row r="86" spans="1:58" s="103" customFormat="1" ht="50.25">
      <c r="A86" s="130" t="s">
        <v>583</v>
      </c>
      <c r="B86" s="130" t="s">
        <v>584</v>
      </c>
      <c r="C86" s="130" t="s">
        <v>585</v>
      </c>
      <c r="D86" s="41" t="s">
        <v>525</v>
      </c>
      <c r="E86" s="81"/>
      <c r="F86" s="81"/>
      <c r="G86" s="81"/>
      <c r="H86" s="51"/>
      <c r="I86" s="51"/>
      <c r="K86" s="81">
        <v>0.15</v>
      </c>
      <c r="L86" s="81">
        <v>0.3</v>
      </c>
      <c r="M86" s="51">
        <f>8000/L86</f>
        <v>26666.666666666668</v>
      </c>
      <c r="N86" s="51">
        <f>8000/K86</f>
        <v>53333.333333333336</v>
      </c>
      <c r="O86" s="81"/>
      <c r="P86" s="41">
        <v>0.68</v>
      </c>
      <c r="Q86" s="41">
        <v>0.85</v>
      </c>
      <c r="R86" s="47">
        <f t="shared" si="6"/>
        <v>2941.1764705882356</v>
      </c>
      <c r="S86" s="47">
        <f t="shared" si="7"/>
        <v>3676.4705882352937</v>
      </c>
      <c r="U86" s="41">
        <v>0</v>
      </c>
      <c r="V86" s="41">
        <v>0.02</v>
      </c>
      <c r="W86" s="46">
        <f>6625/V86</f>
        <v>331250</v>
      </c>
      <c r="X86" s="46" t="s">
        <v>477</v>
      </c>
      <c r="Y86" s="81"/>
      <c r="Z86" s="67"/>
      <c r="AA86" s="67"/>
      <c r="AB86" s="67"/>
      <c r="AC86" s="83"/>
      <c r="AD86" s="88"/>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row>
    <row r="87" spans="1:30" s="112" customFormat="1" ht="87.75">
      <c r="A87" s="127" t="s">
        <v>586</v>
      </c>
      <c r="B87" s="127" t="s">
        <v>587</v>
      </c>
      <c r="C87" s="138" t="s">
        <v>588</v>
      </c>
      <c r="D87" s="40" t="s">
        <v>527</v>
      </c>
      <c r="E87" s="83"/>
      <c r="F87" s="83"/>
      <c r="G87" s="83"/>
      <c r="H87" s="58"/>
      <c r="I87" s="58"/>
      <c r="K87" s="83">
        <v>0</v>
      </c>
      <c r="L87" s="83">
        <v>0.005</v>
      </c>
      <c r="M87" s="58">
        <f>8000/L87</f>
        <v>1600000</v>
      </c>
      <c r="N87" s="83" t="s">
        <v>477</v>
      </c>
      <c r="O87" s="83"/>
      <c r="P87" s="87">
        <v>0.55</v>
      </c>
      <c r="Q87" s="87">
        <v>0.909</v>
      </c>
      <c r="R87" s="47">
        <f t="shared" si="6"/>
        <v>2750.27502750275</v>
      </c>
      <c r="S87" s="47">
        <f t="shared" si="7"/>
        <v>4545.454545454545</v>
      </c>
      <c r="U87" s="87">
        <v>0.085</v>
      </c>
      <c r="V87" s="87">
        <v>0.38</v>
      </c>
      <c r="W87" s="56">
        <f>6625/V87</f>
        <v>17434.21052631579</v>
      </c>
      <c r="X87" s="56">
        <f>6625/U87</f>
        <v>77941.17647058822</v>
      </c>
      <c r="Y87" s="83"/>
      <c r="Z87" s="67" t="s">
        <v>520</v>
      </c>
      <c r="AA87" s="67" t="s">
        <v>561</v>
      </c>
      <c r="AB87" s="67" t="s">
        <v>521</v>
      </c>
      <c r="AC87" s="83"/>
      <c r="AD87" s="88"/>
    </row>
    <row r="88" spans="1:58" s="103" customFormat="1" ht="63">
      <c r="A88" s="130" t="s">
        <v>589</v>
      </c>
      <c r="B88" s="130" t="s">
        <v>590</v>
      </c>
      <c r="C88" s="130" t="s">
        <v>591</v>
      </c>
      <c r="D88" s="41" t="s">
        <v>526</v>
      </c>
      <c r="E88" s="81"/>
      <c r="F88" s="81"/>
      <c r="G88" s="81"/>
      <c r="H88" s="51"/>
      <c r="I88" s="51"/>
      <c r="K88" s="81">
        <v>0.001</v>
      </c>
      <c r="L88" s="81">
        <v>0.04</v>
      </c>
      <c r="M88" s="51">
        <f>8000/L88</f>
        <v>200000</v>
      </c>
      <c r="N88" s="51">
        <f>8000/K88</f>
        <v>8000000</v>
      </c>
      <c r="O88" s="81"/>
      <c r="P88" s="41">
        <v>0.55</v>
      </c>
      <c r="Q88" s="41">
        <v>0.923</v>
      </c>
      <c r="R88" s="47">
        <f t="shared" si="6"/>
        <v>2708.5590465872156</v>
      </c>
      <c r="S88" s="47">
        <f aca="true" t="shared" si="10" ref="S88:S106">2500/P88</f>
        <v>4545.454545454545</v>
      </c>
      <c r="U88" s="41">
        <v>0.076</v>
      </c>
      <c r="V88" s="41">
        <v>0.4</v>
      </c>
      <c r="W88" s="46">
        <f>6625/V88</f>
        <v>16562.5</v>
      </c>
      <c r="X88" s="46">
        <f>6625/U88</f>
        <v>87171.05263157895</v>
      </c>
      <c r="Y88" s="81"/>
      <c r="Z88" s="67"/>
      <c r="AA88" s="67" t="s">
        <v>561</v>
      </c>
      <c r="AB88" s="67"/>
      <c r="AC88" s="83"/>
      <c r="AD88" s="88"/>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row>
    <row r="89" spans="1:30" s="112" customFormat="1" ht="100.5">
      <c r="A89" s="127" t="s">
        <v>592</v>
      </c>
      <c r="B89" s="127" t="s">
        <v>593</v>
      </c>
      <c r="C89" s="127" t="s">
        <v>594</v>
      </c>
      <c r="D89" s="40" t="s">
        <v>528</v>
      </c>
      <c r="E89" s="83"/>
      <c r="F89" s="83"/>
      <c r="G89" s="83"/>
      <c r="H89" s="58"/>
      <c r="I89" s="58"/>
      <c r="K89" s="83">
        <v>0.001</v>
      </c>
      <c r="L89" s="83">
        <v>0.04</v>
      </c>
      <c r="M89" s="58">
        <f>8000/L89</f>
        <v>200000</v>
      </c>
      <c r="N89" s="58">
        <f>8000/K89</f>
        <v>8000000</v>
      </c>
      <c r="O89" s="83"/>
      <c r="P89" s="87">
        <v>0.94</v>
      </c>
      <c r="Q89" s="87">
        <v>0.999</v>
      </c>
      <c r="R89" s="47">
        <f t="shared" si="6"/>
        <v>2502.5025025025025</v>
      </c>
      <c r="S89" s="47">
        <f t="shared" si="10"/>
        <v>2659.5744680851067</v>
      </c>
      <c r="U89" s="87">
        <v>0</v>
      </c>
      <c r="V89" s="87">
        <v>0.02</v>
      </c>
      <c r="W89" s="56">
        <f>6625/V89</f>
        <v>331250</v>
      </c>
      <c r="X89" s="56" t="s">
        <v>477</v>
      </c>
      <c r="Y89" s="83"/>
      <c r="Z89" s="67"/>
      <c r="AA89" s="67"/>
      <c r="AB89" s="67"/>
      <c r="AC89" s="83"/>
      <c r="AD89" s="88"/>
    </row>
    <row r="90" spans="1:58" s="103" customFormat="1" ht="63">
      <c r="A90" s="130" t="s">
        <v>595</v>
      </c>
      <c r="B90" s="130" t="s">
        <v>596</v>
      </c>
      <c r="C90" s="130" t="s">
        <v>597</v>
      </c>
      <c r="D90" s="41" t="s">
        <v>529</v>
      </c>
      <c r="E90" s="81"/>
      <c r="F90" s="81"/>
      <c r="G90" s="81"/>
      <c r="H90" s="51"/>
      <c r="I90" s="51"/>
      <c r="K90" s="81"/>
      <c r="L90" s="81"/>
      <c r="M90" s="51"/>
      <c r="N90" s="51"/>
      <c r="O90" s="81"/>
      <c r="P90" s="41">
        <v>0.85</v>
      </c>
      <c r="Q90" s="41">
        <v>0.99</v>
      </c>
      <c r="R90" s="47">
        <f t="shared" si="6"/>
        <v>2525.252525252525</v>
      </c>
      <c r="S90" s="47">
        <f t="shared" si="10"/>
        <v>2941.1764705882356</v>
      </c>
      <c r="U90" s="41"/>
      <c r="V90" s="41"/>
      <c r="W90" s="46"/>
      <c r="X90" s="41"/>
      <c r="Y90" s="81"/>
      <c r="Z90" s="121" t="s">
        <v>530</v>
      </c>
      <c r="AA90" s="67"/>
      <c r="AB90" s="67"/>
      <c r="AC90" s="83"/>
      <c r="AD90" s="88"/>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row>
    <row r="91" spans="1:30" s="112" customFormat="1" ht="50.25">
      <c r="A91" s="127" t="s">
        <v>598</v>
      </c>
      <c r="B91" s="127" t="s">
        <v>599</v>
      </c>
      <c r="C91" s="127" t="s">
        <v>600</v>
      </c>
      <c r="D91" s="40" t="s">
        <v>22</v>
      </c>
      <c r="E91" s="83"/>
      <c r="F91" s="83"/>
      <c r="G91" s="83"/>
      <c r="H91" s="58"/>
      <c r="I91" s="58"/>
      <c r="K91" s="83"/>
      <c r="L91" s="83"/>
      <c r="M91" s="58"/>
      <c r="N91" s="58"/>
      <c r="O91" s="83"/>
      <c r="P91" s="87">
        <v>0.54</v>
      </c>
      <c r="Q91" s="87">
        <v>0.923</v>
      </c>
      <c r="R91" s="47">
        <f t="shared" si="6"/>
        <v>2708.5590465872156</v>
      </c>
      <c r="S91" s="47">
        <f t="shared" si="10"/>
        <v>4629.62962962963</v>
      </c>
      <c r="U91" s="87">
        <v>0.067</v>
      </c>
      <c r="V91" s="87">
        <v>0.36</v>
      </c>
      <c r="W91" s="56">
        <f aca="true" t="shared" si="11" ref="W91:W97">6625/V91</f>
        <v>18402.777777777777</v>
      </c>
      <c r="X91" s="56">
        <f>6625/U91</f>
        <v>98880.59701492537</v>
      </c>
      <c r="Y91" s="83"/>
      <c r="Z91" s="121" t="s">
        <v>531</v>
      </c>
      <c r="AA91" s="67"/>
      <c r="AB91" s="67"/>
      <c r="AC91" s="83"/>
      <c r="AD91" s="88"/>
    </row>
    <row r="92" spans="1:58" s="103" customFormat="1" ht="63">
      <c r="A92" s="130" t="s">
        <v>601</v>
      </c>
      <c r="B92" s="130" t="s">
        <v>602</v>
      </c>
      <c r="C92" s="130" t="s">
        <v>603</v>
      </c>
      <c r="D92" s="41" t="s">
        <v>532</v>
      </c>
      <c r="E92" s="81"/>
      <c r="F92" s="81"/>
      <c r="G92" s="81"/>
      <c r="H92" s="51"/>
      <c r="I92" s="51"/>
      <c r="K92" s="81"/>
      <c r="L92" s="81"/>
      <c r="M92" s="51"/>
      <c r="N92" s="51"/>
      <c r="O92" s="81"/>
      <c r="P92" s="41">
        <v>0.58</v>
      </c>
      <c r="Q92" s="41">
        <v>0.933</v>
      </c>
      <c r="R92" s="47">
        <f t="shared" si="6"/>
        <v>2679.5284030010716</v>
      </c>
      <c r="S92" s="47">
        <f t="shared" si="10"/>
        <v>4310.344827586207</v>
      </c>
      <c r="U92" s="41">
        <v>0.067</v>
      </c>
      <c r="V92" s="41">
        <v>0.42</v>
      </c>
      <c r="W92" s="46">
        <f t="shared" si="11"/>
        <v>15773.809523809525</v>
      </c>
      <c r="X92" s="46">
        <f>6625/U92</f>
        <v>98880.59701492537</v>
      </c>
      <c r="Y92" s="81"/>
      <c r="Z92" s="67"/>
      <c r="AA92" s="67"/>
      <c r="AB92" s="67"/>
      <c r="AC92" s="83"/>
      <c r="AD92" s="88"/>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row>
    <row r="93" spans="1:30" s="112" customFormat="1" ht="63">
      <c r="A93" s="127" t="s">
        <v>604</v>
      </c>
      <c r="B93" s="127" t="s">
        <v>605</v>
      </c>
      <c r="C93" s="127" t="s">
        <v>606</v>
      </c>
      <c r="D93" s="40" t="s">
        <v>533</v>
      </c>
      <c r="E93" s="83"/>
      <c r="F93" s="83"/>
      <c r="G93" s="83"/>
      <c r="H93" s="58"/>
      <c r="I93" s="58"/>
      <c r="K93" s="83"/>
      <c r="L93" s="83"/>
      <c r="M93" s="58"/>
      <c r="N93" s="58"/>
      <c r="O93" s="83"/>
      <c r="P93" s="87">
        <v>0.58</v>
      </c>
      <c r="Q93" s="87">
        <v>0.933</v>
      </c>
      <c r="R93" s="47">
        <f t="shared" si="6"/>
        <v>2679.5284030010716</v>
      </c>
      <c r="S93" s="47">
        <f t="shared" si="10"/>
        <v>4310.344827586207</v>
      </c>
      <c r="U93" s="87">
        <v>0.067</v>
      </c>
      <c r="V93" s="87">
        <v>0.42</v>
      </c>
      <c r="W93" s="56">
        <f t="shared" si="11"/>
        <v>15773.809523809525</v>
      </c>
      <c r="X93" s="56">
        <f>6625/U93</f>
        <v>98880.59701492537</v>
      </c>
      <c r="Y93" s="83"/>
      <c r="Z93" s="67"/>
      <c r="AA93" s="67"/>
      <c r="AB93" s="67"/>
      <c r="AC93" s="83"/>
      <c r="AD93" s="88"/>
    </row>
    <row r="94" spans="1:58" s="103" customFormat="1" ht="75">
      <c r="A94" s="134" t="s">
        <v>607</v>
      </c>
      <c r="B94" s="130" t="s">
        <v>608</v>
      </c>
      <c r="C94" s="130" t="s">
        <v>609</v>
      </c>
      <c r="D94" s="41" t="s">
        <v>222</v>
      </c>
      <c r="E94" s="81"/>
      <c r="F94" s="81"/>
      <c r="G94" s="81"/>
      <c r="H94" s="51"/>
      <c r="I94" s="51"/>
      <c r="K94" s="81"/>
      <c r="L94" s="81"/>
      <c r="M94" s="51"/>
      <c r="N94" s="51"/>
      <c r="O94" s="81"/>
      <c r="P94" s="41">
        <v>0.98</v>
      </c>
      <c r="Q94" s="41">
        <v>1</v>
      </c>
      <c r="R94" s="47">
        <f t="shared" si="6"/>
        <v>2500</v>
      </c>
      <c r="S94" s="47">
        <f t="shared" si="10"/>
        <v>2551.0204081632655</v>
      </c>
      <c r="U94" s="41">
        <v>0</v>
      </c>
      <c r="V94" s="41">
        <v>0.02</v>
      </c>
      <c r="W94" s="46">
        <f t="shared" si="11"/>
        <v>331250</v>
      </c>
      <c r="X94" s="46" t="s">
        <v>477</v>
      </c>
      <c r="Y94" s="81"/>
      <c r="Z94" s="67"/>
      <c r="AA94" s="67"/>
      <c r="AB94" s="67"/>
      <c r="AC94" s="83"/>
      <c r="AD94" s="88"/>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row>
    <row r="95" spans="1:30" s="112" customFormat="1" ht="75">
      <c r="A95" s="127" t="s">
        <v>610</v>
      </c>
      <c r="B95" s="127" t="s">
        <v>611</v>
      </c>
      <c r="C95" s="127" t="s">
        <v>612</v>
      </c>
      <c r="D95" s="40" t="s">
        <v>534</v>
      </c>
      <c r="E95" s="83"/>
      <c r="F95" s="83"/>
      <c r="G95" s="83"/>
      <c r="H95" s="58"/>
      <c r="I95" s="58"/>
      <c r="K95" s="83"/>
      <c r="L95" s="83"/>
      <c r="M95" s="58"/>
      <c r="N95" s="58"/>
      <c r="O95" s="83"/>
      <c r="P95" s="87">
        <v>0.88</v>
      </c>
      <c r="Q95" s="87">
        <v>0.99</v>
      </c>
      <c r="R95" s="47">
        <f t="shared" si="6"/>
        <v>2525.252525252525</v>
      </c>
      <c r="S95" s="47">
        <f t="shared" si="10"/>
        <v>2840.909090909091</v>
      </c>
      <c r="U95" s="87">
        <v>0</v>
      </c>
      <c r="V95" s="87">
        <v>0.02</v>
      </c>
      <c r="W95" s="56">
        <f t="shared" si="11"/>
        <v>331250</v>
      </c>
      <c r="X95" s="56" t="s">
        <v>477</v>
      </c>
      <c r="Y95" s="83"/>
      <c r="Z95" s="121" t="s">
        <v>531</v>
      </c>
      <c r="AA95" s="67"/>
      <c r="AB95" s="67"/>
      <c r="AC95" s="83"/>
      <c r="AD95" s="88"/>
    </row>
    <row r="96" spans="1:58" s="103" customFormat="1" ht="87.75">
      <c r="A96" s="130" t="s">
        <v>613</v>
      </c>
      <c r="B96" s="130" t="s">
        <v>614</v>
      </c>
      <c r="C96" s="130" t="s">
        <v>196</v>
      </c>
      <c r="D96" s="41" t="s">
        <v>23</v>
      </c>
      <c r="E96" s="81"/>
      <c r="F96" s="81">
        <v>0.01</v>
      </c>
      <c r="G96" s="81">
        <v>0.2</v>
      </c>
      <c r="H96" s="47">
        <f>10/G96</f>
        <v>50</v>
      </c>
      <c r="I96" s="47">
        <f>10/F96</f>
        <v>1000</v>
      </c>
      <c r="K96" s="81"/>
      <c r="L96" s="81"/>
      <c r="M96" s="51"/>
      <c r="N96" s="51"/>
      <c r="O96" s="81"/>
      <c r="P96" s="41">
        <v>0.209</v>
      </c>
      <c r="Q96" s="41">
        <v>0.857</v>
      </c>
      <c r="R96" s="46">
        <f t="shared" si="6"/>
        <v>2917.1528588098017</v>
      </c>
      <c r="S96" s="46">
        <f t="shared" si="10"/>
        <v>11961.722488038278</v>
      </c>
      <c r="U96" s="41">
        <v>0.133</v>
      </c>
      <c r="V96" s="41">
        <v>0.781</v>
      </c>
      <c r="W96" s="46">
        <f t="shared" si="11"/>
        <v>8482.714468629962</v>
      </c>
      <c r="X96" s="46">
        <f>6625/U96</f>
        <v>49812.03007518797</v>
      </c>
      <c r="Y96" s="81"/>
      <c r="Z96" s="67"/>
      <c r="AA96" s="67"/>
      <c r="AB96" s="67"/>
      <c r="AC96" s="83"/>
      <c r="AD96" s="88"/>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row>
    <row r="97" spans="1:30" s="112" customFormat="1" ht="63">
      <c r="A97" s="139" t="s">
        <v>197</v>
      </c>
      <c r="B97" s="127" t="s">
        <v>198</v>
      </c>
      <c r="C97" s="127" t="s">
        <v>199</v>
      </c>
      <c r="D97" s="40" t="s">
        <v>535</v>
      </c>
      <c r="E97" s="83"/>
      <c r="F97" s="83"/>
      <c r="G97" s="83"/>
      <c r="H97" s="58"/>
      <c r="I97" s="58"/>
      <c r="K97" s="83"/>
      <c r="L97" s="83"/>
      <c r="M97" s="58"/>
      <c r="N97" s="58"/>
      <c r="O97" s="83"/>
      <c r="P97" s="87">
        <v>0.98</v>
      </c>
      <c r="Q97" s="87">
        <v>1</v>
      </c>
      <c r="R97" s="47">
        <f t="shared" si="6"/>
        <v>2500</v>
      </c>
      <c r="S97" s="47">
        <f t="shared" si="10"/>
        <v>2551.0204081632655</v>
      </c>
      <c r="U97" s="87">
        <v>0</v>
      </c>
      <c r="V97" s="87">
        <v>0.02</v>
      </c>
      <c r="W97" s="56">
        <f t="shared" si="11"/>
        <v>331250</v>
      </c>
      <c r="X97" s="56" t="s">
        <v>477</v>
      </c>
      <c r="Y97" s="83"/>
      <c r="Z97" s="67"/>
      <c r="AA97" s="67"/>
      <c r="AB97" s="67"/>
      <c r="AC97" s="83"/>
      <c r="AD97" s="88"/>
    </row>
    <row r="98" spans="1:58" s="103" customFormat="1" ht="50.25">
      <c r="A98" s="135" t="s">
        <v>200</v>
      </c>
      <c r="B98" s="130" t="s">
        <v>201</v>
      </c>
      <c r="C98" s="130" t="s">
        <v>202</v>
      </c>
      <c r="D98" s="41" t="s">
        <v>490</v>
      </c>
      <c r="E98" s="81"/>
      <c r="F98" s="81"/>
      <c r="G98" s="81"/>
      <c r="H98" s="51"/>
      <c r="I98" s="51"/>
      <c r="K98" s="81"/>
      <c r="L98" s="81"/>
      <c r="M98" s="51"/>
      <c r="N98" s="51"/>
      <c r="O98" s="81"/>
      <c r="P98" s="41">
        <v>1</v>
      </c>
      <c r="Q98" s="41">
        <v>1</v>
      </c>
      <c r="R98" s="47">
        <f t="shared" si="6"/>
        <v>2500</v>
      </c>
      <c r="S98" s="47">
        <f t="shared" si="10"/>
        <v>2500</v>
      </c>
      <c r="U98" s="41"/>
      <c r="V98" s="41"/>
      <c r="W98" s="46"/>
      <c r="X98" s="41"/>
      <c r="Y98" s="81"/>
      <c r="Z98" s="67"/>
      <c r="AA98" s="67"/>
      <c r="AB98" s="67"/>
      <c r="AC98" s="83"/>
      <c r="AD98" s="88"/>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row>
    <row r="99" spans="1:30" s="112" customFormat="1" ht="50.25">
      <c r="A99" s="129" t="s">
        <v>203</v>
      </c>
      <c r="B99" s="127" t="s">
        <v>204</v>
      </c>
      <c r="C99" s="127" t="s">
        <v>288</v>
      </c>
      <c r="D99" s="40" t="s">
        <v>536</v>
      </c>
      <c r="E99" s="83"/>
      <c r="F99" s="83"/>
      <c r="G99" s="83"/>
      <c r="H99" s="58"/>
      <c r="I99" s="58"/>
      <c r="K99" s="83">
        <v>0</v>
      </c>
      <c r="L99" s="83">
        <v>0.001</v>
      </c>
      <c r="M99" s="58">
        <f>8000/L99</f>
        <v>8000000</v>
      </c>
      <c r="N99" s="83" t="s">
        <v>477</v>
      </c>
      <c r="O99" s="83"/>
      <c r="P99" s="87">
        <v>0.949</v>
      </c>
      <c r="Q99" s="87">
        <v>1</v>
      </c>
      <c r="R99" s="47">
        <f t="shared" si="6"/>
        <v>2500</v>
      </c>
      <c r="S99" s="47">
        <f t="shared" si="10"/>
        <v>2634.351949420443</v>
      </c>
      <c r="U99" s="87">
        <v>0</v>
      </c>
      <c r="V99" s="87">
        <v>0.02</v>
      </c>
      <c r="W99" s="56">
        <f>6625/V99</f>
        <v>331250</v>
      </c>
      <c r="X99" s="56" t="s">
        <v>477</v>
      </c>
      <c r="Y99" s="83"/>
      <c r="Z99" s="67" t="s">
        <v>560</v>
      </c>
      <c r="AA99" s="67"/>
      <c r="AB99" s="67"/>
      <c r="AC99" s="83"/>
      <c r="AD99" s="88"/>
    </row>
    <row r="100" spans="1:58" s="103" customFormat="1" ht="63">
      <c r="A100" s="135" t="s">
        <v>289</v>
      </c>
      <c r="B100" s="130" t="s">
        <v>290</v>
      </c>
      <c r="C100" s="132" t="s">
        <v>291</v>
      </c>
      <c r="D100" s="41" t="s">
        <v>24</v>
      </c>
      <c r="E100" s="81"/>
      <c r="F100" s="81">
        <v>0</v>
      </c>
      <c r="G100" s="81">
        <v>0.005</v>
      </c>
      <c r="H100" s="47">
        <f>10/G100</f>
        <v>2000</v>
      </c>
      <c r="I100" s="136" t="s">
        <v>477</v>
      </c>
      <c r="K100" s="81"/>
      <c r="L100" s="81"/>
      <c r="M100" s="51"/>
      <c r="N100" s="51"/>
      <c r="O100" s="81"/>
      <c r="P100" s="41">
        <v>0.333</v>
      </c>
      <c r="Q100" s="41">
        <v>0.897</v>
      </c>
      <c r="R100" s="46">
        <f t="shared" si="6"/>
        <v>2787.0680044593087</v>
      </c>
      <c r="S100" s="46">
        <f t="shared" si="10"/>
        <v>7507.507507507507</v>
      </c>
      <c r="U100" s="41">
        <v>0.103</v>
      </c>
      <c r="V100" s="41">
        <v>0.655</v>
      </c>
      <c r="W100" s="46">
        <f>6625/V100</f>
        <v>10114.503816793893</v>
      </c>
      <c r="X100" s="46">
        <f>6625/U100</f>
        <v>64320.388349514564</v>
      </c>
      <c r="Y100" s="81"/>
      <c r="Z100" s="67" t="s">
        <v>560</v>
      </c>
      <c r="AA100" s="67" t="s">
        <v>561</v>
      </c>
      <c r="AB100" s="67"/>
      <c r="AC100" s="83"/>
      <c r="AD100" s="88"/>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row>
    <row r="101" spans="1:30" s="112" customFormat="1" ht="63">
      <c r="A101" s="129" t="s">
        <v>292</v>
      </c>
      <c r="B101" s="127" t="s">
        <v>293</v>
      </c>
      <c r="C101" s="98" t="s">
        <v>504</v>
      </c>
      <c r="D101" s="40" t="s">
        <v>25</v>
      </c>
      <c r="E101" s="83"/>
      <c r="F101" s="83">
        <v>0</v>
      </c>
      <c r="G101" s="83">
        <v>0.005</v>
      </c>
      <c r="H101" s="47">
        <f>10/G101</f>
        <v>2000</v>
      </c>
      <c r="I101" s="136" t="s">
        <v>477</v>
      </c>
      <c r="K101" s="83"/>
      <c r="L101" s="83"/>
      <c r="M101" s="58"/>
      <c r="N101" s="58"/>
      <c r="O101" s="83"/>
      <c r="P101" s="87">
        <v>0.345</v>
      </c>
      <c r="Q101" s="87">
        <v>0.897</v>
      </c>
      <c r="R101" s="56">
        <f t="shared" si="6"/>
        <v>2787.0680044593087</v>
      </c>
      <c r="S101" s="56">
        <f t="shared" si="10"/>
        <v>7246.376811594204</v>
      </c>
      <c r="U101" s="87">
        <v>0.103</v>
      </c>
      <c r="V101" s="87">
        <v>0.655</v>
      </c>
      <c r="W101" s="56">
        <f>6625/V101</f>
        <v>10114.503816793893</v>
      </c>
      <c r="X101" s="56">
        <f>6625/U101</f>
        <v>64320.388349514564</v>
      </c>
      <c r="Y101" s="83"/>
      <c r="Z101" s="67"/>
      <c r="AA101" s="67"/>
      <c r="AB101" s="67"/>
      <c r="AC101" s="83"/>
      <c r="AD101" s="88"/>
    </row>
    <row r="102" spans="1:58" s="103" customFormat="1" ht="50.25">
      <c r="A102" s="135" t="s">
        <v>505</v>
      </c>
      <c r="B102" s="130" t="s">
        <v>506</v>
      </c>
      <c r="C102" s="130" t="s">
        <v>507</v>
      </c>
      <c r="D102" s="41" t="s">
        <v>537</v>
      </c>
      <c r="E102" s="81"/>
      <c r="F102" s="81"/>
      <c r="G102" s="81"/>
      <c r="H102" s="51"/>
      <c r="I102" s="51"/>
      <c r="K102" s="81">
        <v>0.4</v>
      </c>
      <c r="L102" s="81">
        <v>0.6</v>
      </c>
      <c r="M102" s="51">
        <f>8000/L102</f>
        <v>13333.333333333334</v>
      </c>
      <c r="N102" s="51">
        <f>8000/K102</f>
        <v>20000</v>
      </c>
      <c r="O102" s="81"/>
      <c r="P102" s="41">
        <v>0.38</v>
      </c>
      <c r="Q102" s="41">
        <v>0.6</v>
      </c>
      <c r="R102" s="47">
        <f t="shared" si="6"/>
        <v>4166.666666666667</v>
      </c>
      <c r="S102" s="47">
        <f t="shared" si="10"/>
        <v>6578.9473684210525</v>
      </c>
      <c r="U102" s="41">
        <v>0</v>
      </c>
      <c r="V102" s="41">
        <v>0.02</v>
      </c>
      <c r="W102" s="46">
        <f>6625/V102</f>
        <v>331250</v>
      </c>
      <c r="X102" s="46" t="s">
        <v>477</v>
      </c>
      <c r="Y102" s="81"/>
      <c r="Z102" s="67"/>
      <c r="AA102" s="67"/>
      <c r="AB102" s="67"/>
      <c r="AC102" s="83"/>
      <c r="AD102" s="88"/>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row>
    <row r="103" spans="1:30" s="112" customFormat="1" ht="63">
      <c r="A103" s="129" t="s">
        <v>508</v>
      </c>
      <c r="B103" s="127" t="s">
        <v>509</v>
      </c>
      <c r="C103" s="127" t="s">
        <v>510</v>
      </c>
      <c r="D103" s="40" t="s">
        <v>490</v>
      </c>
      <c r="E103" s="83"/>
      <c r="F103" s="83"/>
      <c r="G103" s="83"/>
      <c r="H103" s="58"/>
      <c r="I103" s="58"/>
      <c r="K103" s="83"/>
      <c r="L103" s="83"/>
      <c r="M103" s="58"/>
      <c r="N103" s="58"/>
      <c r="O103" s="83"/>
      <c r="P103" s="87">
        <v>1</v>
      </c>
      <c r="Q103" s="87">
        <v>1</v>
      </c>
      <c r="R103" s="47">
        <f>2500/Q103</f>
        <v>2500</v>
      </c>
      <c r="S103" s="47">
        <f t="shared" si="10"/>
        <v>2500</v>
      </c>
      <c r="U103" s="87"/>
      <c r="V103" s="87"/>
      <c r="W103" s="56"/>
      <c r="X103" s="87"/>
      <c r="Y103" s="83"/>
      <c r="Z103" s="67"/>
      <c r="AA103" s="67"/>
      <c r="AB103" s="67"/>
      <c r="AC103" s="83"/>
      <c r="AD103" s="88"/>
    </row>
    <row r="104" spans="1:58" s="103" customFormat="1" ht="12.75">
      <c r="A104" s="135" t="s">
        <v>511</v>
      </c>
      <c r="B104" s="134" t="s">
        <v>512</v>
      </c>
      <c r="C104" s="130" t="s">
        <v>255</v>
      </c>
      <c r="D104" s="41" t="s">
        <v>0</v>
      </c>
      <c r="E104" s="81"/>
      <c r="F104" s="81"/>
      <c r="G104" s="81"/>
      <c r="H104" s="51"/>
      <c r="I104" s="51"/>
      <c r="K104" s="81">
        <v>0.1</v>
      </c>
      <c r="L104" s="81">
        <v>0.3</v>
      </c>
      <c r="M104" s="51">
        <f>8000/L104</f>
        <v>26666.666666666668</v>
      </c>
      <c r="N104" s="51">
        <f>8000/K104</f>
        <v>80000</v>
      </c>
      <c r="O104" s="81"/>
      <c r="P104" s="41">
        <v>0.7</v>
      </c>
      <c r="Q104" s="41">
        <v>0.9</v>
      </c>
      <c r="R104" s="47">
        <f>2500/Q104</f>
        <v>2777.777777777778</v>
      </c>
      <c r="S104" s="47">
        <f t="shared" si="10"/>
        <v>3571.4285714285716</v>
      </c>
      <c r="U104" s="41"/>
      <c r="V104" s="41"/>
      <c r="W104" s="46"/>
      <c r="X104" s="41"/>
      <c r="Y104" s="81"/>
      <c r="Z104" s="67"/>
      <c r="AA104" s="67"/>
      <c r="AB104" s="67"/>
      <c r="AC104" s="83"/>
      <c r="AD104" s="88"/>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row>
    <row r="105" spans="1:30" s="112" customFormat="1" ht="63">
      <c r="A105" s="129" t="s">
        <v>513</v>
      </c>
      <c r="B105" s="127" t="s">
        <v>514</v>
      </c>
      <c r="C105" s="127" t="s">
        <v>515</v>
      </c>
      <c r="D105" s="40" t="s">
        <v>538</v>
      </c>
      <c r="E105" s="83"/>
      <c r="F105" s="83"/>
      <c r="G105" s="83"/>
      <c r="H105" s="58"/>
      <c r="I105" s="58"/>
      <c r="K105" s="83">
        <v>0.005</v>
      </c>
      <c r="L105" s="83">
        <v>0.05</v>
      </c>
      <c r="M105" s="58">
        <f>8000/L105</f>
        <v>160000</v>
      </c>
      <c r="N105" s="58">
        <f>8000/K105</f>
        <v>1600000</v>
      </c>
      <c r="O105" s="83"/>
      <c r="P105" s="87">
        <v>0.55</v>
      </c>
      <c r="Q105" s="87">
        <v>0.914</v>
      </c>
      <c r="R105" s="47">
        <f>2500/Q105</f>
        <v>2735.229759299781</v>
      </c>
      <c r="S105" s="47">
        <f t="shared" si="10"/>
        <v>4545.454545454545</v>
      </c>
      <c r="U105" s="87">
        <v>0.081</v>
      </c>
      <c r="V105" s="87">
        <v>0.4</v>
      </c>
      <c r="W105" s="56">
        <f>6625/V105</f>
        <v>16562.5</v>
      </c>
      <c r="X105" s="56">
        <f>6625/U105</f>
        <v>81790.12345679013</v>
      </c>
      <c r="Y105" s="83"/>
      <c r="Z105" s="67"/>
      <c r="AA105" s="67"/>
      <c r="AB105" s="67"/>
      <c r="AC105" s="83"/>
      <c r="AD105" s="88"/>
    </row>
    <row r="106" spans="1:58" s="103" customFormat="1" ht="63">
      <c r="A106" s="135" t="s">
        <v>516</v>
      </c>
      <c r="B106" s="130" t="s">
        <v>517</v>
      </c>
      <c r="C106" s="132" t="s">
        <v>518</v>
      </c>
      <c r="D106" s="41" t="s">
        <v>26</v>
      </c>
      <c r="E106" s="81"/>
      <c r="F106" s="81"/>
      <c r="G106" s="81"/>
      <c r="H106" s="51"/>
      <c r="I106" s="51"/>
      <c r="K106" s="81">
        <v>0.005</v>
      </c>
      <c r="L106" s="81">
        <v>0.04</v>
      </c>
      <c r="M106" s="51">
        <f>8000/L106</f>
        <v>200000</v>
      </c>
      <c r="N106" s="51">
        <f>8000/K106</f>
        <v>1600000</v>
      </c>
      <c r="O106" s="81"/>
      <c r="P106" s="41">
        <v>0.76</v>
      </c>
      <c r="Q106" s="41">
        <v>0.97</v>
      </c>
      <c r="R106" s="47">
        <f>2500/Q106</f>
        <v>2577.319587628866</v>
      </c>
      <c r="S106" s="47">
        <f t="shared" si="10"/>
        <v>3289.4736842105262</v>
      </c>
      <c r="U106" s="41">
        <v>0.025</v>
      </c>
      <c r="V106" s="41">
        <v>0.19</v>
      </c>
      <c r="W106" s="46">
        <f>6625/V106</f>
        <v>34868.42105263158</v>
      </c>
      <c r="X106" s="46">
        <f>6625/U106</f>
        <v>265000</v>
      </c>
      <c r="Y106" s="81"/>
      <c r="Z106" s="67"/>
      <c r="AA106" s="67" t="s">
        <v>561</v>
      </c>
      <c r="AB106" s="67"/>
      <c r="AC106" s="83"/>
      <c r="AD106" s="88"/>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row>
  </sheetData>
  <sheetProtection/>
  <mergeCells count="13">
    <mergeCell ref="U5:X5"/>
    <mergeCell ref="F3:P3"/>
    <mergeCell ref="M6:N6"/>
    <mergeCell ref="F5:I5"/>
    <mergeCell ref="K5:N5"/>
    <mergeCell ref="P5:S5"/>
    <mergeCell ref="W6:X6"/>
    <mergeCell ref="P6:Q6"/>
    <mergeCell ref="R6:S6"/>
    <mergeCell ref="U6:V6"/>
    <mergeCell ref="F6:G6"/>
    <mergeCell ref="H6:I6"/>
    <mergeCell ref="K6:L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H107"/>
  <sheetViews>
    <sheetView zoomScale="80" zoomScaleNormal="80" zoomScalePageLayoutView="0" workbookViewId="0" topLeftCell="A1">
      <pane xSplit="5" ySplit="6" topLeftCell="F7" activePane="bottomRight" state="frozen"/>
      <selection pane="topLeft" activeCell="A8" sqref="A8"/>
      <selection pane="topRight" activeCell="N8" sqref="N8"/>
      <selection pane="bottomLeft" activeCell="A11" sqref="A11"/>
      <selection pane="bottomRight" activeCell="A1" sqref="A1"/>
    </sheetView>
  </sheetViews>
  <sheetFormatPr defaultColWidth="9.140625" defaultRowHeight="12.75"/>
  <cols>
    <col min="1" max="1" width="13.8515625" style="115" customWidth="1"/>
    <col min="2" max="3" width="52.00390625" style="115" hidden="1" customWidth="1"/>
    <col min="4" max="4" width="51.8515625" style="1" customWidth="1"/>
    <col min="5" max="5" width="5.421875" style="1" customWidth="1"/>
    <col min="6" max="7" width="8.8515625" style="31" customWidth="1"/>
    <col min="8" max="8" width="9.8515625" style="16" customWidth="1"/>
    <col min="9" max="10" width="11.00390625" style="16" customWidth="1"/>
    <col min="11" max="11" width="3.8515625" style="16" customWidth="1"/>
    <col min="12" max="13" width="8.8515625" style="31" customWidth="1"/>
    <col min="14" max="16" width="8.8515625" style="16" customWidth="1"/>
    <col min="17" max="17" width="3.421875" style="31" customWidth="1"/>
    <col min="18" max="19" width="8.7109375" style="93" customWidth="1"/>
    <col min="20" max="22" width="8.7109375" style="3" customWidth="1"/>
    <col min="23" max="23" width="2.8515625" style="93" customWidth="1"/>
    <col min="24" max="25" width="11.00390625" style="93" customWidth="1"/>
    <col min="26" max="27" width="11.00390625" style="3" customWidth="1"/>
    <col min="28" max="28" width="11.421875" style="3" customWidth="1"/>
    <col min="29" max="29" width="3.7109375" style="93" customWidth="1"/>
    <col min="30" max="30" width="10.7109375" style="28" customWidth="1"/>
    <col min="31" max="32" width="8.8515625" style="28" customWidth="1"/>
    <col min="33" max="33" width="8.8515625" style="31" customWidth="1"/>
    <col min="34" max="34" width="8.7109375" style="113" customWidth="1"/>
    <col min="35" max="60" width="8.8515625" style="116" customWidth="1"/>
    <col min="61" max="16384" width="8.8515625" style="1" customWidth="1"/>
  </cols>
  <sheetData>
    <row r="1" spans="1:29" ht="12.75">
      <c r="A1" s="168" t="s">
        <v>195</v>
      </c>
      <c r="B1" s="7"/>
      <c r="C1" s="35"/>
      <c r="F1" s="78"/>
      <c r="G1" s="91"/>
      <c r="H1" s="91"/>
      <c r="I1" s="91"/>
      <c r="J1" s="91"/>
      <c r="K1" s="91"/>
      <c r="L1" s="78"/>
      <c r="M1" s="78"/>
      <c r="N1" s="91"/>
      <c r="O1" s="91"/>
      <c r="P1" s="91"/>
      <c r="Q1" s="78"/>
      <c r="R1" s="94"/>
      <c r="S1" s="94"/>
      <c r="T1" s="92"/>
      <c r="U1" s="92"/>
      <c r="V1" s="92"/>
      <c r="W1" s="94"/>
      <c r="X1" s="94"/>
      <c r="Y1" s="94"/>
      <c r="Z1" s="92"/>
      <c r="AA1" s="92"/>
      <c r="AB1" s="92"/>
      <c r="AC1" s="94"/>
    </row>
    <row r="2" spans="1:16" ht="12.75">
      <c r="A2" s="40"/>
      <c r="B2" s="79"/>
      <c r="C2" s="2"/>
      <c r="D2" s="166" t="s">
        <v>188</v>
      </c>
      <c r="F2" s="239" t="s">
        <v>192</v>
      </c>
      <c r="G2" s="239"/>
      <c r="H2" s="239"/>
      <c r="I2" s="239"/>
      <c r="J2" s="239"/>
      <c r="K2" s="239"/>
      <c r="L2" s="239"/>
      <c r="M2" s="239"/>
      <c r="N2" s="239"/>
      <c r="O2" s="239"/>
      <c r="P2" s="240"/>
    </row>
    <row r="3" spans="1:8" ht="12.75">
      <c r="A3" s="79"/>
      <c r="B3" s="79"/>
      <c r="C3" s="2"/>
      <c r="D3" s="166" t="s">
        <v>184</v>
      </c>
      <c r="F3" s="242"/>
      <c r="G3" s="242"/>
      <c r="H3" s="242"/>
    </row>
    <row r="4" spans="1:34" ht="30" customHeight="1">
      <c r="A4" s="167" t="s">
        <v>252</v>
      </c>
      <c r="B4" s="79"/>
      <c r="C4" s="79"/>
      <c r="D4" s="80"/>
      <c r="F4" s="238" t="s">
        <v>500</v>
      </c>
      <c r="G4" s="238"/>
      <c r="H4" s="238"/>
      <c r="I4" s="238"/>
      <c r="J4" s="238"/>
      <c r="K4" s="2"/>
      <c r="L4" s="238" t="s">
        <v>501</v>
      </c>
      <c r="M4" s="238"/>
      <c r="N4" s="238"/>
      <c r="O4" s="238"/>
      <c r="P4" s="238"/>
      <c r="Q4" s="2"/>
      <c r="R4" s="238" t="s">
        <v>205</v>
      </c>
      <c r="S4" s="238"/>
      <c r="T4" s="238"/>
      <c r="U4" s="238"/>
      <c r="V4" s="238"/>
      <c r="W4" s="2"/>
      <c r="X4" s="238" t="s">
        <v>206</v>
      </c>
      <c r="Y4" s="238"/>
      <c r="Z4" s="238"/>
      <c r="AA4" s="238"/>
      <c r="AB4" s="238"/>
      <c r="AC4" s="2"/>
      <c r="AD4" s="24" t="s">
        <v>238</v>
      </c>
      <c r="AE4" s="24" t="s">
        <v>239</v>
      </c>
      <c r="AF4" s="24" t="s">
        <v>215</v>
      </c>
      <c r="AG4" s="83"/>
      <c r="AH4" s="11"/>
    </row>
    <row r="5" spans="1:34" ht="33.75" customHeight="1">
      <c r="A5" s="42"/>
      <c r="B5" s="42"/>
      <c r="C5" s="42"/>
      <c r="D5" s="38" t="s">
        <v>478</v>
      </c>
      <c r="F5" s="238" t="s">
        <v>208</v>
      </c>
      <c r="G5" s="238"/>
      <c r="H5" s="241" t="s">
        <v>497</v>
      </c>
      <c r="I5" s="237"/>
      <c r="J5" s="32" t="s">
        <v>496</v>
      </c>
      <c r="K5" s="10"/>
      <c r="L5" s="238" t="s">
        <v>208</v>
      </c>
      <c r="M5" s="238"/>
      <c r="N5" s="241" t="s">
        <v>497</v>
      </c>
      <c r="O5" s="237"/>
      <c r="P5" s="32" t="s">
        <v>496</v>
      </c>
      <c r="Q5" s="2"/>
      <c r="R5" s="238" t="s">
        <v>208</v>
      </c>
      <c r="S5" s="238"/>
      <c r="T5" s="241" t="s">
        <v>497</v>
      </c>
      <c r="U5" s="237"/>
      <c r="V5" s="32" t="s">
        <v>496</v>
      </c>
      <c r="W5" s="2"/>
      <c r="X5" s="238" t="s">
        <v>208</v>
      </c>
      <c r="Y5" s="238"/>
      <c r="Z5" s="241" t="s">
        <v>497</v>
      </c>
      <c r="AA5" s="237"/>
      <c r="AB5" s="32" t="s">
        <v>496</v>
      </c>
      <c r="AC5" s="2"/>
      <c r="AD5" s="24" t="s">
        <v>472</v>
      </c>
      <c r="AE5" s="24" t="s">
        <v>472</v>
      </c>
      <c r="AF5" s="24" t="s">
        <v>472</v>
      </c>
      <c r="AG5" s="83"/>
      <c r="AH5" s="11"/>
    </row>
    <row r="6" spans="1:34" ht="40.5" customHeight="1">
      <c r="A6" s="42"/>
      <c r="B6" s="42"/>
      <c r="C6" s="42"/>
      <c r="D6" s="38"/>
      <c r="F6" s="2" t="s">
        <v>241</v>
      </c>
      <c r="G6" s="2" t="s">
        <v>242</v>
      </c>
      <c r="H6" s="10" t="s">
        <v>498</v>
      </c>
      <c r="I6" s="10"/>
      <c r="J6" s="10"/>
      <c r="K6" s="10"/>
      <c r="L6" s="2" t="s">
        <v>241</v>
      </c>
      <c r="M6" s="2" t="s">
        <v>242</v>
      </c>
      <c r="N6" s="10" t="s">
        <v>498</v>
      </c>
      <c r="O6" s="10" t="s">
        <v>499</v>
      </c>
      <c r="P6" s="10"/>
      <c r="Q6" s="10"/>
      <c r="R6" s="2" t="s">
        <v>241</v>
      </c>
      <c r="S6" s="2" t="s">
        <v>242</v>
      </c>
      <c r="T6" s="10" t="s">
        <v>498</v>
      </c>
      <c r="U6" s="10" t="s">
        <v>499</v>
      </c>
      <c r="V6" s="10"/>
      <c r="W6" s="10"/>
      <c r="X6" s="2" t="s">
        <v>241</v>
      </c>
      <c r="Y6" s="2" t="s">
        <v>242</v>
      </c>
      <c r="Z6" s="10" t="s">
        <v>498</v>
      </c>
      <c r="AA6" s="10" t="s">
        <v>499</v>
      </c>
      <c r="AB6" s="10"/>
      <c r="AC6" s="10"/>
      <c r="AD6" s="24"/>
      <c r="AE6" s="24"/>
      <c r="AF6" s="24"/>
      <c r="AG6" s="83"/>
      <c r="AH6" s="11"/>
    </row>
    <row r="7" spans="1:60" s="114" customFormat="1" ht="26.25">
      <c r="A7" s="101" t="s">
        <v>253</v>
      </c>
      <c r="B7" s="101" t="s">
        <v>254</v>
      </c>
      <c r="C7" s="101" t="s">
        <v>255</v>
      </c>
      <c r="D7" s="41" t="s">
        <v>489</v>
      </c>
      <c r="E7" s="109"/>
      <c r="F7" s="45"/>
      <c r="G7" s="45"/>
      <c r="H7" s="4"/>
      <c r="I7" s="4"/>
      <c r="J7" s="4"/>
      <c r="K7" s="4"/>
      <c r="L7" s="45"/>
      <c r="M7" s="45"/>
      <c r="N7" s="4"/>
      <c r="O7" s="4"/>
      <c r="P7" s="4"/>
      <c r="Q7" s="18"/>
      <c r="R7" s="48">
        <v>0.79</v>
      </c>
      <c r="S7" s="48">
        <v>0.99</v>
      </c>
      <c r="T7" s="4" t="s">
        <v>216</v>
      </c>
      <c r="U7" s="4" t="s">
        <v>216</v>
      </c>
      <c r="V7" s="4" t="s">
        <v>216</v>
      </c>
      <c r="W7" s="19"/>
      <c r="X7" s="45"/>
      <c r="Y7" s="45"/>
      <c r="Z7" s="4"/>
      <c r="AA7" s="4"/>
      <c r="AB7" s="4"/>
      <c r="AC7" s="18"/>
      <c r="AD7" s="26" t="s">
        <v>236</v>
      </c>
      <c r="AE7" s="25"/>
      <c r="AF7" s="25" t="s">
        <v>471</v>
      </c>
      <c r="AG7" s="31"/>
      <c r="AH7" s="12"/>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row>
    <row r="8" spans="1:34" ht="12.75">
      <c r="A8" s="44" t="s">
        <v>256</v>
      </c>
      <c r="B8" s="44" t="s">
        <v>257</v>
      </c>
      <c r="C8" s="44" t="s">
        <v>255</v>
      </c>
      <c r="D8" s="40" t="s">
        <v>490</v>
      </c>
      <c r="E8" s="109"/>
      <c r="F8" s="55"/>
      <c r="G8" s="55"/>
      <c r="H8" s="3"/>
      <c r="I8" s="3"/>
      <c r="J8" s="3"/>
      <c r="K8" s="3"/>
      <c r="L8" s="55"/>
      <c r="M8" s="55"/>
      <c r="N8" s="3"/>
      <c r="O8" s="3"/>
      <c r="P8" s="3"/>
      <c r="Q8" s="9"/>
      <c r="R8" s="55">
        <v>1</v>
      </c>
      <c r="S8" s="55">
        <v>1</v>
      </c>
      <c r="T8" s="3" t="s">
        <v>216</v>
      </c>
      <c r="U8" s="3" t="s">
        <v>216</v>
      </c>
      <c r="V8" s="3" t="s">
        <v>216</v>
      </c>
      <c r="W8" s="3"/>
      <c r="X8" s="55"/>
      <c r="Y8" s="55"/>
      <c r="AC8" s="9"/>
      <c r="AD8" s="25"/>
      <c r="AE8" s="25"/>
      <c r="AF8" s="26"/>
      <c r="AH8" s="13"/>
    </row>
    <row r="9" spans="1:60" s="114" customFormat="1" ht="12.75">
      <c r="A9" s="101" t="s">
        <v>258</v>
      </c>
      <c r="B9" s="101" t="s">
        <v>259</v>
      </c>
      <c r="C9" s="101" t="s">
        <v>255</v>
      </c>
      <c r="D9" s="41" t="s">
        <v>490</v>
      </c>
      <c r="E9" s="109"/>
      <c r="F9" s="45"/>
      <c r="G9" s="45"/>
      <c r="H9" s="4"/>
      <c r="I9" s="4"/>
      <c r="J9" s="4"/>
      <c r="K9" s="4"/>
      <c r="L9" s="45"/>
      <c r="M9" s="45"/>
      <c r="N9" s="4"/>
      <c r="O9" s="4"/>
      <c r="P9" s="4"/>
      <c r="Q9" s="18"/>
      <c r="R9" s="48">
        <v>1</v>
      </c>
      <c r="S9" s="48">
        <v>1</v>
      </c>
      <c r="T9" s="4" t="s">
        <v>216</v>
      </c>
      <c r="U9" s="4" t="s">
        <v>216</v>
      </c>
      <c r="V9" s="4" t="s">
        <v>216</v>
      </c>
      <c r="W9" s="19"/>
      <c r="X9" s="45"/>
      <c r="Y9" s="45"/>
      <c r="Z9" s="4"/>
      <c r="AA9" s="4"/>
      <c r="AB9" s="4"/>
      <c r="AC9" s="18"/>
      <c r="AD9" s="25"/>
      <c r="AE9" s="25"/>
      <c r="AF9" s="26"/>
      <c r="AG9" s="31"/>
      <c r="AH9" s="12"/>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row>
    <row r="10" spans="1:34" ht="12.75">
      <c r="A10" s="44" t="s">
        <v>260</v>
      </c>
      <c r="B10" s="44" t="s">
        <v>261</v>
      </c>
      <c r="C10" s="44" t="s">
        <v>255</v>
      </c>
      <c r="D10" s="40" t="s">
        <v>490</v>
      </c>
      <c r="E10" s="109"/>
      <c r="F10" s="55"/>
      <c r="G10" s="55"/>
      <c r="H10" s="3"/>
      <c r="I10" s="3"/>
      <c r="J10" s="3"/>
      <c r="K10" s="3"/>
      <c r="L10" s="55"/>
      <c r="M10" s="55"/>
      <c r="N10" s="3"/>
      <c r="O10" s="3"/>
      <c r="P10" s="3"/>
      <c r="Q10" s="9"/>
      <c r="R10" s="97">
        <v>1</v>
      </c>
      <c r="S10" s="97">
        <v>1</v>
      </c>
      <c r="T10" s="3" t="s">
        <v>216</v>
      </c>
      <c r="U10" s="3" t="s">
        <v>216</v>
      </c>
      <c r="V10" s="3" t="s">
        <v>216</v>
      </c>
      <c r="W10" s="9"/>
      <c r="X10" s="55"/>
      <c r="Y10" s="55"/>
      <c r="AC10" s="9"/>
      <c r="AD10" s="25"/>
      <c r="AE10" s="25"/>
      <c r="AF10" s="25"/>
      <c r="AH10" s="14"/>
    </row>
    <row r="11" spans="1:60" s="114" customFormat="1" ht="12.75">
      <c r="A11" s="101" t="s">
        <v>262</v>
      </c>
      <c r="B11" s="101" t="s">
        <v>263</v>
      </c>
      <c r="C11" s="101" t="s">
        <v>255</v>
      </c>
      <c r="D11" s="41" t="s">
        <v>491</v>
      </c>
      <c r="E11" s="109"/>
      <c r="F11" s="45"/>
      <c r="G11" s="45"/>
      <c r="H11" s="4"/>
      <c r="I11" s="4"/>
      <c r="J11" s="4"/>
      <c r="K11" s="4"/>
      <c r="L11" s="45"/>
      <c r="M11" s="45"/>
      <c r="N11" s="4"/>
      <c r="O11" s="4"/>
      <c r="P11" s="4"/>
      <c r="Q11" s="18"/>
      <c r="R11" s="45"/>
      <c r="S11" s="45"/>
      <c r="T11" s="4"/>
      <c r="U11" s="4"/>
      <c r="V11" s="4"/>
      <c r="W11" s="18"/>
      <c r="X11" s="45">
        <v>1</v>
      </c>
      <c r="Y11" s="45">
        <v>1</v>
      </c>
      <c r="Z11" s="4" t="s">
        <v>216</v>
      </c>
      <c r="AA11" s="4" t="s">
        <v>216</v>
      </c>
      <c r="AB11" s="4" t="s">
        <v>216</v>
      </c>
      <c r="AC11" s="18"/>
      <c r="AD11" s="25"/>
      <c r="AE11" s="25"/>
      <c r="AF11" s="26"/>
      <c r="AG11" s="31"/>
      <c r="AH11" s="14"/>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row>
    <row r="12" spans="1:34" ht="12.75">
      <c r="A12" s="44" t="s">
        <v>264</v>
      </c>
      <c r="B12" s="44" t="s">
        <v>265</v>
      </c>
      <c r="C12" s="44" t="s">
        <v>255</v>
      </c>
      <c r="D12" s="40" t="s">
        <v>490</v>
      </c>
      <c r="E12" s="109"/>
      <c r="F12" s="55"/>
      <c r="G12" s="55"/>
      <c r="H12" s="3"/>
      <c r="I12" s="3"/>
      <c r="J12" s="3"/>
      <c r="K12" s="3"/>
      <c r="L12" s="55"/>
      <c r="M12" s="55"/>
      <c r="N12" s="3"/>
      <c r="O12" s="3"/>
      <c r="P12" s="3"/>
      <c r="Q12" s="9"/>
      <c r="R12" s="97">
        <v>1</v>
      </c>
      <c r="S12" s="97">
        <v>1</v>
      </c>
      <c r="T12" s="3" t="s">
        <v>216</v>
      </c>
      <c r="U12" s="3" t="s">
        <v>216</v>
      </c>
      <c r="V12" s="3" t="s">
        <v>216</v>
      </c>
      <c r="W12" s="9"/>
      <c r="X12" s="55"/>
      <c r="Y12" s="55"/>
      <c r="AC12" s="9"/>
      <c r="AD12" s="25"/>
      <c r="AE12" s="25"/>
      <c r="AF12" s="26"/>
      <c r="AH12" s="14"/>
    </row>
    <row r="13" spans="1:60" s="114" customFormat="1" ht="12.75">
      <c r="A13" s="84" t="s">
        <v>266</v>
      </c>
      <c r="B13" s="101" t="s">
        <v>267</v>
      </c>
      <c r="C13" s="101" t="s">
        <v>255</v>
      </c>
      <c r="D13" s="41" t="s">
        <v>491</v>
      </c>
      <c r="E13" s="109"/>
      <c r="F13" s="45"/>
      <c r="G13" s="45"/>
      <c r="H13" s="4"/>
      <c r="I13" s="4"/>
      <c r="J13" s="4"/>
      <c r="K13" s="4"/>
      <c r="L13" s="45"/>
      <c r="M13" s="45"/>
      <c r="N13" s="4"/>
      <c r="O13" s="4"/>
      <c r="P13" s="4"/>
      <c r="Q13" s="18"/>
      <c r="R13" s="45"/>
      <c r="S13" s="45"/>
      <c r="T13" s="4"/>
      <c r="U13" s="4"/>
      <c r="V13" s="4"/>
      <c r="W13" s="18"/>
      <c r="X13" s="45">
        <v>1</v>
      </c>
      <c r="Y13" s="45">
        <v>1</v>
      </c>
      <c r="Z13" s="4" t="s">
        <v>216</v>
      </c>
      <c r="AA13" s="4" t="s">
        <v>216</v>
      </c>
      <c r="AB13" s="4" t="s">
        <v>216</v>
      </c>
      <c r="AC13" s="18"/>
      <c r="AD13" s="27"/>
      <c r="AE13" s="27"/>
      <c r="AF13" s="28"/>
      <c r="AG13" s="31"/>
      <c r="AH13" s="12"/>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row>
    <row r="14" spans="1:34" ht="12.75">
      <c r="A14" s="65" t="s">
        <v>268</v>
      </c>
      <c r="B14" s="44" t="s">
        <v>269</v>
      </c>
      <c r="C14" s="44" t="s">
        <v>255</v>
      </c>
      <c r="D14" s="40" t="s">
        <v>490</v>
      </c>
      <c r="E14" s="109"/>
      <c r="F14" s="55"/>
      <c r="G14" s="55"/>
      <c r="H14" s="3"/>
      <c r="I14" s="89"/>
      <c r="J14" s="3"/>
      <c r="K14" s="3"/>
      <c r="L14" s="55"/>
      <c r="M14" s="55"/>
      <c r="N14" s="3"/>
      <c r="O14" s="3"/>
      <c r="P14" s="3"/>
      <c r="Q14" s="9"/>
      <c r="R14" s="55">
        <v>1</v>
      </c>
      <c r="S14" s="55">
        <v>1</v>
      </c>
      <c r="T14" s="3" t="s">
        <v>216</v>
      </c>
      <c r="U14" s="3" t="s">
        <v>216</v>
      </c>
      <c r="V14" s="3" t="s">
        <v>216</v>
      </c>
      <c r="W14" s="9"/>
      <c r="X14" s="55"/>
      <c r="Y14" s="55"/>
      <c r="AC14" s="9"/>
      <c r="AD14" s="27"/>
      <c r="AE14" s="27"/>
      <c r="AF14" s="27"/>
      <c r="AH14" s="12"/>
    </row>
    <row r="15" spans="1:60" s="114" customFormat="1" ht="12.75">
      <c r="A15" s="84" t="s">
        <v>270</v>
      </c>
      <c r="B15" s="101" t="s">
        <v>271</v>
      </c>
      <c r="C15" s="101" t="s">
        <v>255</v>
      </c>
      <c r="D15" s="41" t="s">
        <v>491</v>
      </c>
      <c r="E15" s="109"/>
      <c r="F15" s="45"/>
      <c r="G15" s="45"/>
      <c r="H15" s="4"/>
      <c r="I15" s="4"/>
      <c r="J15" s="4"/>
      <c r="K15" s="4"/>
      <c r="L15" s="45"/>
      <c r="M15" s="45"/>
      <c r="N15" s="4"/>
      <c r="O15" s="4"/>
      <c r="P15" s="4"/>
      <c r="Q15" s="18"/>
      <c r="R15" s="45"/>
      <c r="S15" s="45"/>
      <c r="T15" s="4"/>
      <c r="U15" s="4"/>
      <c r="V15" s="4"/>
      <c r="W15" s="18"/>
      <c r="X15" s="45">
        <v>1</v>
      </c>
      <c r="Y15" s="45">
        <v>1</v>
      </c>
      <c r="Z15" s="4" t="s">
        <v>216</v>
      </c>
      <c r="AA15" s="4" t="s">
        <v>216</v>
      </c>
      <c r="AB15" s="4" t="s">
        <v>216</v>
      </c>
      <c r="AC15" s="18"/>
      <c r="AD15" s="27"/>
      <c r="AE15" s="27"/>
      <c r="AF15" s="27"/>
      <c r="AG15" s="31"/>
      <c r="AH15" s="12"/>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row>
    <row r="16" spans="1:34" ht="12.75">
      <c r="A16" s="65" t="s">
        <v>272</v>
      </c>
      <c r="B16" s="44" t="s">
        <v>273</v>
      </c>
      <c r="C16" s="44" t="s">
        <v>255</v>
      </c>
      <c r="D16" s="87" t="s">
        <v>491</v>
      </c>
      <c r="E16" s="109"/>
      <c r="F16" s="55"/>
      <c r="G16" s="55"/>
      <c r="H16" s="3"/>
      <c r="I16" s="3"/>
      <c r="J16" s="3"/>
      <c r="K16" s="3"/>
      <c r="L16" s="55"/>
      <c r="M16" s="55"/>
      <c r="N16" s="3"/>
      <c r="O16" s="3"/>
      <c r="P16" s="3"/>
      <c r="Q16" s="9"/>
      <c r="R16" s="55"/>
      <c r="S16" s="55"/>
      <c r="W16" s="9"/>
      <c r="X16" s="55">
        <v>1</v>
      </c>
      <c r="Y16" s="55">
        <v>1</v>
      </c>
      <c r="Z16" s="3" t="s">
        <v>216</v>
      </c>
      <c r="AA16" s="3" t="s">
        <v>216</v>
      </c>
      <c r="AB16" s="3" t="s">
        <v>216</v>
      </c>
      <c r="AC16" s="9"/>
      <c r="AD16" s="27"/>
      <c r="AE16" s="27"/>
      <c r="AF16" s="27"/>
      <c r="AH16" s="12"/>
    </row>
    <row r="17" spans="1:60" s="114" customFormat="1" ht="66">
      <c r="A17" s="84" t="s">
        <v>274</v>
      </c>
      <c r="B17" s="84" t="s">
        <v>275</v>
      </c>
      <c r="C17" s="84" t="s">
        <v>276</v>
      </c>
      <c r="D17" s="41" t="s">
        <v>223</v>
      </c>
      <c r="E17" s="109"/>
      <c r="F17" s="45"/>
      <c r="G17" s="45"/>
      <c r="H17" s="4"/>
      <c r="I17" s="4"/>
      <c r="J17" s="4"/>
      <c r="K17" s="4"/>
      <c r="L17" s="45"/>
      <c r="M17" s="45"/>
      <c r="N17" s="4"/>
      <c r="O17" s="4"/>
      <c r="P17" s="4"/>
      <c r="Q17" s="18"/>
      <c r="R17" s="45">
        <v>0.895</v>
      </c>
      <c r="S17" s="45">
        <v>0.949</v>
      </c>
      <c r="T17" s="4" t="s">
        <v>216</v>
      </c>
      <c r="U17" s="4" t="s">
        <v>216</v>
      </c>
      <c r="V17" s="4" t="s">
        <v>216</v>
      </c>
      <c r="W17" s="18"/>
      <c r="X17" s="45"/>
      <c r="Y17" s="45"/>
      <c r="Z17" s="4"/>
      <c r="AA17" s="4"/>
      <c r="AB17" s="4"/>
      <c r="AC17" s="18"/>
      <c r="AD17" s="36" t="s">
        <v>473</v>
      </c>
      <c r="AE17" s="27"/>
      <c r="AF17" s="27" t="s">
        <v>237</v>
      </c>
      <c r="AG17" s="31"/>
      <c r="AH17" s="14"/>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row>
    <row r="18" spans="1:34" ht="78.75">
      <c r="A18" s="65" t="s">
        <v>277</v>
      </c>
      <c r="B18" s="65" t="s">
        <v>278</v>
      </c>
      <c r="C18" s="65" t="s">
        <v>279</v>
      </c>
      <c r="D18" s="40" t="s">
        <v>295</v>
      </c>
      <c r="E18" s="110"/>
      <c r="F18" s="55"/>
      <c r="G18" s="55"/>
      <c r="H18" s="3"/>
      <c r="I18" s="3"/>
      <c r="J18" s="3"/>
      <c r="K18" s="3"/>
      <c r="L18" s="55">
        <v>0</v>
      </c>
      <c r="M18" s="55">
        <v>0.001</v>
      </c>
      <c r="N18" s="29" t="s">
        <v>217</v>
      </c>
      <c r="O18" s="29" t="s">
        <v>217</v>
      </c>
      <c r="P18" s="29" t="s">
        <v>217</v>
      </c>
      <c r="Q18" s="9"/>
      <c r="R18" s="55">
        <v>0.999</v>
      </c>
      <c r="S18" s="55">
        <v>1</v>
      </c>
      <c r="T18" s="3" t="s">
        <v>216</v>
      </c>
      <c r="U18" s="3" t="s">
        <v>216</v>
      </c>
      <c r="V18" s="3" t="s">
        <v>216</v>
      </c>
      <c r="W18" s="9"/>
      <c r="X18" s="55"/>
      <c r="Y18" s="55"/>
      <c r="AC18" s="9"/>
      <c r="AD18" s="27"/>
      <c r="AE18" s="27"/>
      <c r="AF18" s="27"/>
      <c r="AH18" s="14"/>
    </row>
    <row r="19" spans="1:60" s="96" customFormat="1" ht="52.5">
      <c r="A19" s="84" t="s">
        <v>280</v>
      </c>
      <c r="B19" s="84" t="s">
        <v>281</v>
      </c>
      <c r="C19" s="84" t="s">
        <v>282</v>
      </c>
      <c r="D19" s="41" t="s">
        <v>296</v>
      </c>
      <c r="E19" s="111"/>
      <c r="F19" s="45"/>
      <c r="G19" s="45"/>
      <c r="H19" s="4"/>
      <c r="I19" s="4"/>
      <c r="J19" s="4"/>
      <c r="K19" s="4"/>
      <c r="L19" s="45">
        <v>0.001</v>
      </c>
      <c r="M19" s="45">
        <v>0.02</v>
      </c>
      <c r="N19" s="29" t="s">
        <v>217</v>
      </c>
      <c r="O19" s="29" t="s">
        <v>217</v>
      </c>
      <c r="P19" s="29" t="s">
        <v>217</v>
      </c>
      <c r="Q19" s="18"/>
      <c r="R19" s="45">
        <v>0.965</v>
      </c>
      <c r="S19" s="45">
        <v>0.999</v>
      </c>
      <c r="T19" s="4" t="s">
        <v>216</v>
      </c>
      <c r="U19" s="4" t="s">
        <v>216</v>
      </c>
      <c r="V19" s="4" t="s">
        <v>216</v>
      </c>
      <c r="W19" s="18"/>
      <c r="X19" s="45">
        <v>0</v>
      </c>
      <c r="Y19" s="45">
        <v>0.01</v>
      </c>
      <c r="Z19" s="4" t="s">
        <v>216</v>
      </c>
      <c r="AA19" s="4" t="s">
        <v>216</v>
      </c>
      <c r="AB19" s="4" t="s">
        <v>216</v>
      </c>
      <c r="AC19" s="18"/>
      <c r="AD19" s="27" t="s">
        <v>474</v>
      </c>
      <c r="AE19" s="27" t="s">
        <v>476</v>
      </c>
      <c r="AF19" s="27"/>
      <c r="AG19" s="31"/>
      <c r="AH19" s="14"/>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row>
    <row r="20" spans="1:34" ht="52.5">
      <c r="A20" s="65" t="s">
        <v>283</v>
      </c>
      <c r="B20" s="65" t="s">
        <v>284</v>
      </c>
      <c r="C20" s="65" t="s">
        <v>285</v>
      </c>
      <c r="D20" s="40" t="s">
        <v>2</v>
      </c>
      <c r="E20" s="109"/>
      <c r="F20" s="55"/>
      <c r="G20" s="55"/>
      <c r="H20" s="3"/>
      <c r="I20" s="3"/>
      <c r="J20" s="3"/>
      <c r="K20" s="3"/>
      <c r="L20" s="55">
        <v>0.001</v>
      </c>
      <c r="M20" s="55">
        <v>0.02</v>
      </c>
      <c r="N20" s="29" t="s">
        <v>217</v>
      </c>
      <c r="O20" s="29" t="s">
        <v>217</v>
      </c>
      <c r="P20" s="29" t="s">
        <v>217</v>
      </c>
      <c r="Q20" s="9"/>
      <c r="R20" s="55">
        <v>0.92</v>
      </c>
      <c r="S20" s="55">
        <v>0.994</v>
      </c>
      <c r="T20" s="3" t="s">
        <v>216</v>
      </c>
      <c r="U20" s="3" t="s">
        <v>216</v>
      </c>
      <c r="V20" s="3" t="s">
        <v>216</v>
      </c>
      <c r="W20" s="9"/>
      <c r="X20" s="55">
        <v>0</v>
      </c>
      <c r="Y20" s="55">
        <v>0.01</v>
      </c>
      <c r="Z20" s="3" t="s">
        <v>216</v>
      </c>
      <c r="AA20" s="3" t="s">
        <v>216</v>
      </c>
      <c r="AB20" s="3" t="s">
        <v>216</v>
      </c>
      <c r="AC20" s="9"/>
      <c r="AD20" s="27" t="s">
        <v>235</v>
      </c>
      <c r="AE20" s="27"/>
      <c r="AF20" s="27"/>
      <c r="AH20" s="12"/>
    </row>
    <row r="21" spans="1:60" s="114" customFormat="1" ht="26.25">
      <c r="A21" s="84" t="s">
        <v>286</v>
      </c>
      <c r="B21" s="84" t="s">
        <v>287</v>
      </c>
      <c r="C21" s="101" t="s">
        <v>255</v>
      </c>
      <c r="D21" s="41" t="s">
        <v>3</v>
      </c>
      <c r="E21" s="110"/>
      <c r="F21" s="45"/>
      <c r="G21" s="45"/>
      <c r="H21" s="4"/>
      <c r="I21" s="4"/>
      <c r="J21" s="4"/>
      <c r="K21" s="4"/>
      <c r="L21" s="45"/>
      <c r="M21" s="45"/>
      <c r="N21" s="4"/>
      <c r="O21" s="4"/>
      <c r="P21" s="4"/>
      <c r="Q21" s="18"/>
      <c r="R21" s="45">
        <v>0.645</v>
      </c>
      <c r="S21" s="45">
        <v>0.835</v>
      </c>
      <c r="T21" s="4" t="s">
        <v>216</v>
      </c>
      <c r="U21" s="4" t="s">
        <v>216</v>
      </c>
      <c r="V21" s="4" t="s">
        <v>216</v>
      </c>
      <c r="W21" s="18"/>
      <c r="X21" s="45">
        <v>0.015</v>
      </c>
      <c r="Y21" s="45">
        <v>0.055</v>
      </c>
      <c r="Z21" s="4" t="s">
        <v>216</v>
      </c>
      <c r="AA21" s="4" t="s">
        <v>216</v>
      </c>
      <c r="AB21" s="4" t="s">
        <v>216</v>
      </c>
      <c r="AC21" s="18"/>
      <c r="AD21" s="66" t="s">
        <v>502</v>
      </c>
      <c r="AE21" s="27"/>
      <c r="AF21" s="27"/>
      <c r="AG21" s="31"/>
      <c r="AH21" s="12"/>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row>
    <row r="22" spans="1:34" ht="52.5">
      <c r="A22" s="65" t="s">
        <v>430</v>
      </c>
      <c r="B22" s="65" t="s">
        <v>431</v>
      </c>
      <c r="C22" s="65" t="s">
        <v>432</v>
      </c>
      <c r="D22" s="87" t="s">
        <v>4</v>
      </c>
      <c r="E22" s="109"/>
      <c r="F22" s="55"/>
      <c r="G22" s="55"/>
      <c r="H22" s="3"/>
      <c r="I22" s="3"/>
      <c r="J22" s="3"/>
      <c r="K22" s="3"/>
      <c r="L22" s="55"/>
      <c r="M22" s="55"/>
      <c r="N22" s="3"/>
      <c r="O22" s="3"/>
      <c r="P22" s="3"/>
      <c r="Q22" s="9"/>
      <c r="R22" s="55">
        <v>0.86</v>
      </c>
      <c r="S22" s="55">
        <v>0.983</v>
      </c>
      <c r="T22" s="3" t="s">
        <v>216</v>
      </c>
      <c r="U22" s="3" t="s">
        <v>216</v>
      </c>
      <c r="V22" s="3" t="s">
        <v>216</v>
      </c>
      <c r="W22" s="9"/>
      <c r="X22" s="55">
        <v>0.017</v>
      </c>
      <c r="Y22" s="55">
        <v>0.105</v>
      </c>
      <c r="Z22" s="3" t="s">
        <v>216</v>
      </c>
      <c r="AA22" s="3" t="s">
        <v>216</v>
      </c>
      <c r="AB22" s="3" t="s">
        <v>216</v>
      </c>
      <c r="AC22" s="9"/>
      <c r="AD22" s="27" t="s">
        <v>475</v>
      </c>
      <c r="AE22" s="27" t="s">
        <v>476</v>
      </c>
      <c r="AF22" s="27"/>
      <c r="AH22" s="14"/>
    </row>
    <row r="23" spans="1:60" s="114" customFormat="1" ht="52.5">
      <c r="A23" s="84" t="s">
        <v>433</v>
      </c>
      <c r="B23" s="84" t="s">
        <v>434</v>
      </c>
      <c r="C23" s="84" t="s">
        <v>435</v>
      </c>
      <c r="D23" s="41" t="s">
        <v>5</v>
      </c>
      <c r="E23" s="109"/>
      <c r="F23" s="45"/>
      <c r="G23" s="45"/>
      <c r="H23" s="4"/>
      <c r="I23" s="4"/>
      <c r="J23" s="4"/>
      <c r="K23" s="4"/>
      <c r="L23" s="45"/>
      <c r="M23" s="45"/>
      <c r="N23" s="4"/>
      <c r="O23" s="4"/>
      <c r="P23" s="4"/>
      <c r="Q23" s="18"/>
      <c r="R23" s="45">
        <v>0.885</v>
      </c>
      <c r="S23" s="45">
        <v>0.982</v>
      </c>
      <c r="T23" s="4" t="s">
        <v>216</v>
      </c>
      <c r="U23" s="4" t="s">
        <v>216</v>
      </c>
      <c r="V23" s="4" t="s">
        <v>216</v>
      </c>
      <c r="W23" s="18"/>
      <c r="X23" s="45">
        <v>0.017</v>
      </c>
      <c r="Y23" s="45">
        <v>0.08</v>
      </c>
      <c r="Z23" s="4" t="s">
        <v>216</v>
      </c>
      <c r="AA23" s="4" t="s">
        <v>216</v>
      </c>
      <c r="AB23" s="4" t="s">
        <v>216</v>
      </c>
      <c r="AC23" s="18"/>
      <c r="AD23" s="66" t="s">
        <v>503</v>
      </c>
      <c r="AE23" s="27" t="s">
        <v>476</v>
      </c>
      <c r="AF23" s="27"/>
      <c r="AG23" s="31"/>
      <c r="AH23" s="12"/>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row>
    <row r="24" spans="1:60" s="96" customFormat="1" ht="52.5">
      <c r="A24" s="131" t="s">
        <v>436</v>
      </c>
      <c r="B24" s="131" t="s">
        <v>437</v>
      </c>
      <c r="C24" s="131" t="s">
        <v>438</v>
      </c>
      <c r="D24" s="87" t="s">
        <v>225</v>
      </c>
      <c r="E24" s="109"/>
      <c r="F24" s="55"/>
      <c r="G24" s="55"/>
      <c r="H24" s="3"/>
      <c r="I24" s="3"/>
      <c r="J24" s="3"/>
      <c r="K24" s="3"/>
      <c r="L24" s="55">
        <v>0.001</v>
      </c>
      <c r="M24" s="55">
        <v>0.02</v>
      </c>
      <c r="N24" s="29" t="s">
        <v>217</v>
      </c>
      <c r="O24" s="29" t="s">
        <v>217</v>
      </c>
      <c r="P24" s="29" t="s">
        <v>217</v>
      </c>
      <c r="Q24" s="9"/>
      <c r="R24" s="55">
        <v>0.99</v>
      </c>
      <c r="S24" s="55">
        <v>1</v>
      </c>
      <c r="T24" s="3" t="s">
        <v>216</v>
      </c>
      <c r="U24" s="3" t="s">
        <v>216</v>
      </c>
      <c r="V24" s="3" t="s">
        <v>216</v>
      </c>
      <c r="W24" s="9"/>
      <c r="X24" s="55">
        <v>0</v>
      </c>
      <c r="Y24" s="55">
        <v>0.01</v>
      </c>
      <c r="Z24" s="3" t="s">
        <v>216</v>
      </c>
      <c r="AA24" s="3" t="s">
        <v>216</v>
      </c>
      <c r="AB24" s="3" t="s">
        <v>216</v>
      </c>
      <c r="AC24" s="9"/>
      <c r="AD24" s="27"/>
      <c r="AE24" s="27"/>
      <c r="AF24" s="27"/>
      <c r="AG24" s="31"/>
      <c r="AH24" s="12"/>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row>
    <row r="25" spans="1:60" s="96" customFormat="1" ht="66">
      <c r="A25" s="84" t="s">
        <v>439</v>
      </c>
      <c r="B25" s="84" t="s">
        <v>440</v>
      </c>
      <c r="C25" s="84" t="s">
        <v>441</v>
      </c>
      <c r="D25" s="41" t="s">
        <v>220</v>
      </c>
      <c r="E25" s="111"/>
      <c r="F25" s="45"/>
      <c r="G25" s="45"/>
      <c r="H25" s="4"/>
      <c r="I25" s="4"/>
      <c r="J25" s="4"/>
      <c r="K25" s="4"/>
      <c r="L25" s="45"/>
      <c r="M25" s="45"/>
      <c r="N25" s="4"/>
      <c r="O25" s="4"/>
      <c r="P25" s="4"/>
      <c r="Q25" s="18"/>
      <c r="R25" s="45">
        <v>0.82</v>
      </c>
      <c r="S25" s="45">
        <v>0.98</v>
      </c>
      <c r="T25" s="4" t="s">
        <v>216</v>
      </c>
      <c r="U25" s="4" t="s">
        <v>216</v>
      </c>
      <c r="V25" s="4" t="s">
        <v>216</v>
      </c>
      <c r="W25" s="18"/>
      <c r="X25" s="45">
        <v>0.02</v>
      </c>
      <c r="Y25" s="45">
        <v>0.18</v>
      </c>
      <c r="Z25" s="4" t="s">
        <v>216</v>
      </c>
      <c r="AA25" s="4" t="s">
        <v>216</v>
      </c>
      <c r="AB25" s="4" t="s">
        <v>216</v>
      </c>
      <c r="AC25" s="9"/>
      <c r="AD25" s="27"/>
      <c r="AE25" s="27"/>
      <c r="AF25" s="27"/>
      <c r="AG25" s="31"/>
      <c r="AH25" s="12"/>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row>
    <row r="26" spans="1:60" s="96" customFormat="1" ht="52.5">
      <c r="A26" s="131" t="s">
        <v>442</v>
      </c>
      <c r="B26" s="131" t="s">
        <v>443</v>
      </c>
      <c r="C26" s="131" t="s">
        <v>301</v>
      </c>
      <c r="D26" s="87" t="s">
        <v>294</v>
      </c>
      <c r="E26" s="109"/>
      <c r="F26" s="55"/>
      <c r="G26" s="55"/>
      <c r="H26" s="3"/>
      <c r="I26" s="3"/>
      <c r="J26" s="3"/>
      <c r="K26" s="3"/>
      <c r="L26" s="55"/>
      <c r="M26" s="55"/>
      <c r="N26" s="3"/>
      <c r="O26" s="3"/>
      <c r="P26" s="3"/>
      <c r="Q26" s="9"/>
      <c r="R26" s="55">
        <v>0.99</v>
      </c>
      <c r="S26" s="55">
        <v>1</v>
      </c>
      <c r="T26" s="3" t="s">
        <v>216</v>
      </c>
      <c r="U26" s="3" t="s">
        <v>216</v>
      </c>
      <c r="V26" s="3" t="s">
        <v>216</v>
      </c>
      <c r="W26" s="9"/>
      <c r="X26" s="55">
        <v>0</v>
      </c>
      <c r="Y26" s="55">
        <v>0.01</v>
      </c>
      <c r="Z26" s="3" t="s">
        <v>216</v>
      </c>
      <c r="AA26" s="3" t="s">
        <v>216</v>
      </c>
      <c r="AB26" s="3" t="s">
        <v>216</v>
      </c>
      <c r="AC26" s="9"/>
      <c r="AD26" s="27"/>
      <c r="AE26" s="27"/>
      <c r="AF26" s="27"/>
      <c r="AG26" s="31"/>
      <c r="AH26" s="12"/>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row>
    <row r="27" spans="1:60" s="96" customFormat="1" ht="78.75">
      <c r="A27" s="84" t="s">
        <v>302</v>
      </c>
      <c r="B27" s="84" t="s">
        <v>303</v>
      </c>
      <c r="C27" s="84" t="s">
        <v>304</v>
      </c>
      <c r="D27" s="41" t="s">
        <v>220</v>
      </c>
      <c r="E27" s="111"/>
      <c r="F27" s="45"/>
      <c r="G27" s="45"/>
      <c r="H27" s="4"/>
      <c r="I27" s="4"/>
      <c r="J27" s="4"/>
      <c r="K27" s="4"/>
      <c r="L27" s="45"/>
      <c r="M27" s="45"/>
      <c r="N27" s="4"/>
      <c r="O27" s="4"/>
      <c r="P27" s="4"/>
      <c r="Q27" s="18"/>
      <c r="R27" s="45">
        <v>0.82</v>
      </c>
      <c r="S27" s="45">
        <v>0.98</v>
      </c>
      <c r="T27" s="4" t="s">
        <v>216</v>
      </c>
      <c r="U27" s="4" t="s">
        <v>216</v>
      </c>
      <c r="V27" s="4" t="s">
        <v>216</v>
      </c>
      <c r="W27" s="18"/>
      <c r="X27" s="48">
        <v>0.02</v>
      </c>
      <c r="Y27" s="45">
        <v>0.18</v>
      </c>
      <c r="Z27" s="4" t="s">
        <v>216</v>
      </c>
      <c r="AA27" s="4" t="s">
        <v>216</v>
      </c>
      <c r="AB27" s="4" t="s">
        <v>216</v>
      </c>
      <c r="AC27" s="9"/>
      <c r="AD27" s="27"/>
      <c r="AE27" s="27"/>
      <c r="AF27" s="27"/>
      <c r="AG27" s="31"/>
      <c r="AH27" s="14"/>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row>
    <row r="28" spans="1:60" s="96" customFormat="1" ht="78.75">
      <c r="A28" s="131" t="s">
        <v>305</v>
      </c>
      <c r="B28" s="131" t="s">
        <v>306</v>
      </c>
      <c r="C28" s="131" t="s">
        <v>307</v>
      </c>
      <c r="D28" s="87" t="s">
        <v>222</v>
      </c>
      <c r="E28" s="109"/>
      <c r="F28" s="55"/>
      <c r="G28" s="55"/>
      <c r="H28" s="3"/>
      <c r="I28" s="3"/>
      <c r="J28" s="3"/>
      <c r="K28" s="3"/>
      <c r="L28" s="55"/>
      <c r="M28" s="55"/>
      <c r="N28" s="3"/>
      <c r="O28" s="3"/>
      <c r="P28" s="3"/>
      <c r="Q28" s="9"/>
      <c r="R28" s="55">
        <v>0.98</v>
      </c>
      <c r="S28" s="55">
        <v>1</v>
      </c>
      <c r="T28" s="3" t="s">
        <v>216</v>
      </c>
      <c r="U28" s="3" t="s">
        <v>216</v>
      </c>
      <c r="V28" s="3" t="s">
        <v>216</v>
      </c>
      <c r="W28" s="9"/>
      <c r="X28" s="55">
        <v>0</v>
      </c>
      <c r="Y28" s="55">
        <v>0.02</v>
      </c>
      <c r="Z28" s="3" t="s">
        <v>216</v>
      </c>
      <c r="AA28" s="3" t="s">
        <v>216</v>
      </c>
      <c r="AB28" s="3" t="s">
        <v>216</v>
      </c>
      <c r="AC28" s="9"/>
      <c r="AD28" s="27"/>
      <c r="AE28" s="27"/>
      <c r="AF28" s="27"/>
      <c r="AG28" s="31"/>
      <c r="AH28" s="14"/>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row>
    <row r="29" spans="1:60" s="96" customFormat="1" ht="52.5">
      <c r="A29" s="84" t="s">
        <v>308</v>
      </c>
      <c r="B29" s="84" t="s">
        <v>309</v>
      </c>
      <c r="C29" s="84" t="s">
        <v>310</v>
      </c>
      <c r="D29" s="41" t="s">
        <v>490</v>
      </c>
      <c r="E29" s="111"/>
      <c r="F29" s="45"/>
      <c r="G29" s="45"/>
      <c r="H29" s="4"/>
      <c r="I29" s="4"/>
      <c r="J29" s="4"/>
      <c r="K29" s="4"/>
      <c r="L29" s="45"/>
      <c r="M29" s="45"/>
      <c r="N29" s="4"/>
      <c r="O29" s="4"/>
      <c r="P29" s="4"/>
      <c r="Q29" s="18"/>
      <c r="R29" s="45">
        <v>1</v>
      </c>
      <c r="S29" s="45">
        <v>1</v>
      </c>
      <c r="T29" s="4" t="s">
        <v>216</v>
      </c>
      <c r="U29" s="4" t="s">
        <v>216</v>
      </c>
      <c r="V29" s="4" t="s">
        <v>216</v>
      </c>
      <c r="W29" s="18"/>
      <c r="X29" s="45"/>
      <c r="Y29" s="45"/>
      <c r="Z29" s="4" t="s">
        <v>216</v>
      </c>
      <c r="AA29" s="4" t="s">
        <v>216</v>
      </c>
      <c r="AB29" s="4" t="s">
        <v>216</v>
      </c>
      <c r="AC29" s="9"/>
      <c r="AD29" s="27"/>
      <c r="AE29" s="27"/>
      <c r="AF29" s="27"/>
      <c r="AG29" s="31"/>
      <c r="AH29" s="14"/>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row>
    <row r="30" spans="1:60" s="96" customFormat="1" ht="78.75">
      <c r="A30" s="131" t="s">
        <v>311</v>
      </c>
      <c r="B30" s="131" t="s">
        <v>312</v>
      </c>
      <c r="C30" s="131" t="s">
        <v>313</v>
      </c>
      <c r="D30" s="87" t="s">
        <v>6</v>
      </c>
      <c r="E30" s="109"/>
      <c r="F30" s="55">
        <v>0</v>
      </c>
      <c r="G30" s="55">
        <v>0.01</v>
      </c>
      <c r="H30" s="29" t="s">
        <v>217</v>
      </c>
      <c r="I30" s="29" t="s">
        <v>217</v>
      </c>
      <c r="J30" s="29" t="s">
        <v>217</v>
      </c>
      <c r="K30" s="3"/>
      <c r="L30" s="55"/>
      <c r="M30" s="55"/>
      <c r="N30" s="3"/>
      <c r="O30" s="3"/>
      <c r="P30" s="3"/>
      <c r="Q30" s="9"/>
      <c r="R30" s="55">
        <v>0.26</v>
      </c>
      <c r="S30" s="55">
        <v>0.849</v>
      </c>
      <c r="T30" s="3" t="s">
        <v>216</v>
      </c>
      <c r="U30" s="3" t="s">
        <v>216</v>
      </c>
      <c r="V30" s="3" t="s">
        <v>216</v>
      </c>
      <c r="W30" s="9"/>
      <c r="X30" s="55">
        <v>0.151</v>
      </c>
      <c r="Y30" s="55">
        <v>0.73</v>
      </c>
      <c r="Z30" s="3" t="s">
        <v>216</v>
      </c>
      <c r="AA30" s="3" t="s">
        <v>216</v>
      </c>
      <c r="AB30" s="3" t="s">
        <v>216</v>
      </c>
      <c r="AC30" s="9"/>
      <c r="AD30" s="27"/>
      <c r="AE30" s="27"/>
      <c r="AF30" s="27"/>
      <c r="AG30" s="31"/>
      <c r="AH30" s="14"/>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row>
    <row r="31" spans="1:60" s="96" customFormat="1" ht="66">
      <c r="A31" s="84" t="s">
        <v>314</v>
      </c>
      <c r="B31" s="84" t="s">
        <v>315</v>
      </c>
      <c r="C31" s="84" t="s">
        <v>316</v>
      </c>
      <c r="D31" s="41" t="s">
        <v>540</v>
      </c>
      <c r="E31" s="111"/>
      <c r="F31" s="45"/>
      <c r="G31" s="45"/>
      <c r="H31" s="4"/>
      <c r="I31" s="4"/>
      <c r="J31" s="4"/>
      <c r="K31" s="4"/>
      <c r="L31" s="45">
        <v>0.005</v>
      </c>
      <c r="M31" s="45">
        <v>0.04</v>
      </c>
      <c r="N31" s="29" t="s">
        <v>217</v>
      </c>
      <c r="O31" s="29" t="s">
        <v>217</v>
      </c>
      <c r="P31" s="29" t="s">
        <v>217</v>
      </c>
      <c r="Q31" s="18"/>
      <c r="R31" s="45">
        <v>0.65</v>
      </c>
      <c r="S31" s="45">
        <v>0.93</v>
      </c>
      <c r="T31" s="4" t="s">
        <v>216</v>
      </c>
      <c r="U31" s="4" t="s">
        <v>216</v>
      </c>
      <c r="V31" s="4" t="s">
        <v>216</v>
      </c>
      <c r="W31" s="18"/>
      <c r="X31" s="45">
        <v>0.07</v>
      </c>
      <c r="Y31" s="45">
        <v>0.31</v>
      </c>
      <c r="Z31" s="4" t="s">
        <v>216</v>
      </c>
      <c r="AA31" s="4" t="s">
        <v>216</v>
      </c>
      <c r="AB31" s="4" t="s">
        <v>216</v>
      </c>
      <c r="AC31" s="9"/>
      <c r="AD31" s="66" t="s">
        <v>560</v>
      </c>
      <c r="AE31" s="66" t="s">
        <v>561</v>
      </c>
      <c r="AF31" s="27"/>
      <c r="AG31" s="31"/>
      <c r="AH31" s="12"/>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row>
    <row r="32" spans="1:34" ht="52.5">
      <c r="A32" s="65" t="s">
        <v>317</v>
      </c>
      <c r="B32" s="65" t="s">
        <v>318</v>
      </c>
      <c r="C32" s="65" t="s">
        <v>319</v>
      </c>
      <c r="D32" s="40" t="s">
        <v>223</v>
      </c>
      <c r="E32" s="109"/>
      <c r="F32" s="55"/>
      <c r="G32" s="55"/>
      <c r="H32" s="3"/>
      <c r="I32" s="3"/>
      <c r="J32" s="3"/>
      <c r="K32" s="3"/>
      <c r="L32" s="55"/>
      <c r="M32" s="55"/>
      <c r="N32" s="3"/>
      <c r="O32" s="3"/>
      <c r="P32" s="3"/>
      <c r="Q32" s="9"/>
      <c r="R32" s="55">
        <v>0.895</v>
      </c>
      <c r="S32" s="55">
        <v>0.949</v>
      </c>
      <c r="T32" s="3" t="s">
        <v>216</v>
      </c>
      <c r="U32" s="3" t="s">
        <v>216</v>
      </c>
      <c r="V32" s="3" t="s">
        <v>216</v>
      </c>
      <c r="W32" s="9"/>
      <c r="X32" s="55"/>
      <c r="Y32" s="55"/>
      <c r="AC32" s="9"/>
      <c r="AD32" s="36" t="s">
        <v>473</v>
      </c>
      <c r="AE32" s="27"/>
      <c r="AF32" s="27" t="s">
        <v>237</v>
      </c>
      <c r="AH32" s="14"/>
    </row>
    <row r="33" spans="1:60" s="114" customFormat="1" ht="12.75">
      <c r="A33" s="84" t="s">
        <v>320</v>
      </c>
      <c r="B33" s="84" t="s">
        <v>321</v>
      </c>
      <c r="C33" s="101" t="s">
        <v>255</v>
      </c>
      <c r="D33" s="41" t="s">
        <v>224</v>
      </c>
      <c r="E33" s="109"/>
      <c r="F33" s="45"/>
      <c r="G33" s="45"/>
      <c r="H33" s="4"/>
      <c r="I33" s="4"/>
      <c r="J33" s="4"/>
      <c r="K33" s="4"/>
      <c r="L33" s="45"/>
      <c r="M33" s="45"/>
      <c r="N33" s="4"/>
      <c r="O33" s="4"/>
      <c r="P33" s="4"/>
      <c r="Q33" s="18"/>
      <c r="R33" s="45">
        <v>0.98</v>
      </c>
      <c r="S33" s="45">
        <v>1</v>
      </c>
      <c r="T33" s="4" t="s">
        <v>216</v>
      </c>
      <c r="U33" s="4" t="s">
        <v>216</v>
      </c>
      <c r="V33" s="4" t="s">
        <v>216</v>
      </c>
      <c r="W33" s="18"/>
      <c r="X33" s="45"/>
      <c r="Y33" s="45"/>
      <c r="Z33" s="4"/>
      <c r="AA33" s="4"/>
      <c r="AB33" s="4"/>
      <c r="AC33" s="18"/>
      <c r="AD33" s="27" t="s">
        <v>474</v>
      </c>
      <c r="AE33" s="27"/>
      <c r="AF33" s="27"/>
      <c r="AG33" s="31"/>
      <c r="AH33" s="14"/>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row>
    <row r="34" spans="1:34" ht="12.75">
      <c r="A34" s="65" t="s">
        <v>322</v>
      </c>
      <c r="B34" s="65" t="s">
        <v>323</v>
      </c>
      <c r="C34" s="44" t="s">
        <v>255</v>
      </c>
      <c r="D34" s="40" t="s">
        <v>490</v>
      </c>
      <c r="E34" s="109"/>
      <c r="F34" s="55"/>
      <c r="G34" s="55"/>
      <c r="H34" s="3"/>
      <c r="I34" s="3"/>
      <c r="J34" s="3"/>
      <c r="K34" s="3"/>
      <c r="L34" s="55"/>
      <c r="M34" s="55"/>
      <c r="N34" s="3"/>
      <c r="O34" s="3"/>
      <c r="P34" s="3"/>
      <c r="Q34" s="9"/>
      <c r="R34" s="55">
        <v>1</v>
      </c>
      <c r="S34" s="55">
        <v>1</v>
      </c>
      <c r="T34" s="3" t="s">
        <v>216</v>
      </c>
      <c r="U34" s="3" t="s">
        <v>216</v>
      </c>
      <c r="V34" s="3" t="s">
        <v>216</v>
      </c>
      <c r="W34" s="9"/>
      <c r="X34" s="55"/>
      <c r="Y34" s="55"/>
      <c r="AC34" s="9"/>
      <c r="AD34" s="27"/>
      <c r="AE34" s="27"/>
      <c r="AF34" s="27"/>
      <c r="AH34" s="14"/>
    </row>
    <row r="35" spans="1:60" s="114" customFormat="1" ht="12.75">
      <c r="A35" s="84" t="s">
        <v>324</v>
      </c>
      <c r="B35" s="84" t="s">
        <v>325</v>
      </c>
      <c r="C35" s="101" t="s">
        <v>255</v>
      </c>
      <c r="D35" s="41" t="s">
        <v>490</v>
      </c>
      <c r="E35" s="110"/>
      <c r="F35" s="45"/>
      <c r="G35" s="45"/>
      <c r="H35" s="4"/>
      <c r="I35" s="4"/>
      <c r="J35" s="4"/>
      <c r="K35" s="4"/>
      <c r="L35" s="45"/>
      <c r="M35" s="45"/>
      <c r="N35" s="4"/>
      <c r="O35" s="4"/>
      <c r="P35" s="4"/>
      <c r="Q35" s="18"/>
      <c r="R35" s="45">
        <v>1</v>
      </c>
      <c r="S35" s="45">
        <v>1</v>
      </c>
      <c r="T35" s="4" t="s">
        <v>216</v>
      </c>
      <c r="U35" s="4" t="s">
        <v>216</v>
      </c>
      <c r="V35" s="4" t="s">
        <v>216</v>
      </c>
      <c r="W35" s="18"/>
      <c r="X35" s="45"/>
      <c r="Y35" s="45"/>
      <c r="Z35" s="4"/>
      <c r="AA35" s="4"/>
      <c r="AB35" s="4"/>
      <c r="AC35" s="18"/>
      <c r="AD35" s="27"/>
      <c r="AE35" s="27"/>
      <c r="AF35" s="27"/>
      <c r="AG35" s="31"/>
      <c r="AH35" s="14"/>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row>
    <row r="36" spans="1:34" ht="12.75">
      <c r="A36" s="65" t="s">
        <v>326</v>
      </c>
      <c r="B36" s="65" t="s">
        <v>327</v>
      </c>
      <c r="C36" s="44" t="s">
        <v>255</v>
      </c>
      <c r="D36" s="40" t="s">
        <v>7</v>
      </c>
      <c r="E36" s="109"/>
      <c r="F36" s="55"/>
      <c r="G36" s="55"/>
      <c r="H36" s="3"/>
      <c r="I36" s="3"/>
      <c r="J36" s="3"/>
      <c r="K36" s="3"/>
      <c r="L36" s="55"/>
      <c r="M36" s="55"/>
      <c r="N36" s="3"/>
      <c r="O36" s="3"/>
      <c r="P36" s="3"/>
      <c r="Q36" s="9"/>
      <c r="R36" s="55">
        <v>0.35</v>
      </c>
      <c r="S36" s="55">
        <v>0.65</v>
      </c>
      <c r="T36" s="3" t="s">
        <v>216</v>
      </c>
      <c r="U36" s="3" t="s">
        <v>216</v>
      </c>
      <c r="V36" s="3" t="s">
        <v>216</v>
      </c>
      <c r="W36" s="9"/>
      <c r="X36" s="55">
        <v>0.35</v>
      </c>
      <c r="Y36" s="55">
        <v>0.65</v>
      </c>
      <c r="Z36" s="3" t="s">
        <v>216</v>
      </c>
      <c r="AA36" s="3" t="s">
        <v>216</v>
      </c>
      <c r="AB36" s="3" t="s">
        <v>216</v>
      </c>
      <c r="AC36" s="9"/>
      <c r="AD36" s="27"/>
      <c r="AE36" s="27"/>
      <c r="AF36" s="27"/>
      <c r="AH36" s="14"/>
    </row>
    <row r="37" spans="1:60" s="114" customFormat="1" ht="12.75">
      <c r="A37" s="84" t="s">
        <v>541</v>
      </c>
      <c r="B37" s="84" t="s">
        <v>542</v>
      </c>
      <c r="C37" s="101" t="s">
        <v>255</v>
      </c>
      <c r="D37" s="41" t="s">
        <v>221</v>
      </c>
      <c r="E37" s="110"/>
      <c r="F37" s="45"/>
      <c r="G37" s="45"/>
      <c r="H37" s="4"/>
      <c r="I37" s="4"/>
      <c r="J37" s="4"/>
      <c r="K37" s="4"/>
      <c r="L37" s="45"/>
      <c r="M37" s="45"/>
      <c r="N37" s="4"/>
      <c r="O37" s="4"/>
      <c r="P37" s="4"/>
      <c r="Q37" s="18"/>
      <c r="R37" s="45">
        <v>0.99</v>
      </c>
      <c r="S37" s="45">
        <v>1</v>
      </c>
      <c r="T37" s="4" t="s">
        <v>216</v>
      </c>
      <c r="U37" s="4" t="s">
        <v>216</v>
      </c>
      <c r="V37" s="4" t="s">
        <v>216</v>
      </c>
      <c r="W37" s="18"/>
      <c r="X37" s="45">
        <v>0</v>
      </c>
      <c r="Y37" s="45">
        <v>0.01</v>
      </c>
      <c r="Z37" s="4" t="s">
        <v>216</v>
      </c>
      <c r="AA37" s="4" t="s">
        <v>216</v>
      </c>
      <c r="AB37" s="4" t="s">
        <v>216</v>
      </c>
      <c r="AC37" s="18"/>
      <c r="AD37" s="27"/>
      <c r="AE37" s="27"/>
      <c r="AF37" s="27"/>
      <c r="AG37" s="31"/>
      <c r="AH37" s="14"/>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row>
    <row r="38" spans="1:34" ht="12.75">
      <c r="A38" s="65" t="s">
        <v>543</v>
      </c>
      <c r="B38" s="65" t="s">
        <v>544</v>
      </c>
      <c r="C38" s="44" t="s">
        <v>255</v>
      </c>
      <c r="D38" s="40" t="s">
        <v>8</v>
      </c>
      <c r="E38" s="109"/>
      <c r="F38" s="55"/>
      <c r="G38" s="55"/>
      <c r="H38" s="3"/>
      <c r="I38" s="3"/>
      <c r="J38" s="3"/>
      <c r="K38" s="3"/>
      <c r="L38" s="55"/>
      <c r="M38" s="55"/>
      <c r="N38" s="3"/>
      <c r="O38" s="3"/>
      <c r="P38" s="3"/>
      <c r="Q38" s="9"/>
      <c r="R38" s="55">
        <v>0.33</v>
      </c>
      <c r="S38" s="55">
        <v>0.67</v>
      </c>
      <c r="T38" s="3" t="s">
        <v>216</v>
      </c>
      <c r="U38" s="3" t="s">
        <v>216</v>
      </c>
      <c r="V38" s="3" t="s">
        <v>216</v>
      </c>
      <c r="W38" s="9"/>
      <c r="X38" s="55">
        <v>0.33</v>
      </c>
      <c r="Y38" s="55">
        <v>0.67</v>
      </c>
      <c r="Z38" s="3" t="s">
        <v>216</v>
      </c>
      <c r="AA38" s="3" t="s">
        <v>216</v>
      </c>
      <c r="AB38" s="3" t="s">
        <v>216</v>
      </c>
      <c r="AC38" s="9"/>
      <c r="AD38" s="27"/>
      <c r="AE38" s="27"/>
      <c r="AF38" s="27"/>
      <c r="AH38" s="12"/>
    </row>
    <row r="39" spans="1:60" s="96" customFormat="1" ht="39">
      <c r="A39" s="84" t="s">
        <v>545</v>
      </c>
      <c r="B39" s="84" t="s">
        <v>546</v>
      </c>
      <c r="C39" s="101" t="s">
        <v>255</v>
      </c>
      <c r="D39" s="41" t="s">
        <v>9</v>
      </c>
      <c r="E39" s="111"/>
      <c r="F39" s="45">
        <v>0</v>
      </c>
      <c r="G39" s="45">
        <v>0.01</v>
      </c>
      <c r="H39" s="29" t="s">
        <v>217</v>
      </c>
      <c r="I39" s="29" t="s">
        <v>217</v>
      </c>
      <c r="J39" s="29" t="s">
        <v>217</v>
      </c>
      <c r="K39" s="3"/>
      <c r="L39" s="45"/>
      <c r="M39" s="45"/>
      <c r="N39" s="4"/>
      <c r="O39" s="4"/>
      <c r="P39" s="4"/>
      <c r="Q39" s="18"/>
      <c r="R39" s="45">
        <v>0.162</v>
      </c>
      <c r="S39" s="45">
        <v>0.51</v>
      </c>
      <c r="T39" s="4" t="s">
        <v>216</v>
      </c>
      <c r="U39" s="4" t="s">
        <v>216</v>
      </c>
      <c r="V39" s="4" t="s">
        <v>216</v>
      </c>
      <c r="W39" s="18"/>
      <c r="X39" s="45">
        <v>0.49</v>
      </c>
      <c r="Y39" s="45">
        <v>0.838</v>
      </c>
      <c r="Z39" s="4" t="s">
        <v>216</v>
      </c>
      <c r="AA39" s="4" t="s">
        <v>216</v>
      </c>
      <c r="AB39" s="4" t="s">
        <v>216</v>
      </c>
      <c r="AC39" s="9"/>
      <c r="AD39" s="27"/>
      <c r="AE39" s="27"/>
      <c r="AF39" s="27"/>
      <c r="AG39" s="31"/>
      <c r="AH39" s="14"/>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row>
    <row r="40" spans="1:34" ht="12.75">
      <c r="A40" s="65" t="s">
        <v>547</v>
      </c>
      <c r="B40" s="65" t="s">
        <v>548</v>
      </c>
      <c r="C40" s="44" t="s">
        <v>255</v>
      </c>
      <c r="D40" s="40" t="s">
        <v>490</v>
      </c>
      <c r="E40" s="110"/>
      <c r="F40" s="55"/>
      <c r="G40" s="55"/>
      <c r="H40" s="3"/>
      <c r="I40" s="3"/>
      <c r="J40" s="3"/>
      <c r="K40" s="3"/>
      <c r="L40" s="55"/>
      <c r="M40" s="55"/>
      <c r="N40" s="3"/>
      <c r="O40" s="3"/>
      <c r="P40" s="3"/>
      <c r="Q40" s="9"/>
      <c r="R40" s="55">
        <v>1</v>
      </c>
      <c r="S40" s="55">
        <v>1</v>
      </c>
      <c r="T40" s="3" t="s">
        <v>216</v>
      </c>
      <c r="U40" s="3" t="s">
        <v>216</v>
      </c>
      <c r="V40" s="3" t="s">
        <v>216</v>
      </c>
      <c r="W40" s="9"/>
      <c r="X40" s="55"/>
      <c r="Y40" s="55"/>
      <c r="AC40" s="9"/>
      <c r="AD40" s="27"/>
      <c r="AE40" s="27"/>
      <c r="AF40" s="27"/>
      <c r="AH40" s="12"/>
    </row>
    <row r="41" spans="1:60" s="96" customFormat="1" ht="66">
      <c r="A41" s="84" t="s">
        <v>549</v>
      </c>
      <c r="B41" s="84" t="s">
        <v>332</v>
      </c>
      <c r="C41" s="101" t="s">
        <v>410</v>
      </c>
      <c r="D41" s="41" t="s">
        <v>226</v>
      </c>
      <c r="E41" s="103"/>
      <c r="F41" s="45"/>
      <c r="G41" s="45"/>
      <c r="H41" s="21"/>
      <c r="I41" s="21"/>
      <c r="J41" s="21"/>
      <c r="K41" s="21"/>
      <c r="L41" s="45">
        <v>0</v>
      </c>
      <c r="M41" s="45">
        <v>0.005</v>
      </c>
      <c r="N41" s="29" t="s">
        <v>217</v>
      </c>
      <c r="O41" s="29" t="s">
        <v>217</v>
      </c>
      <c r="P41" s="29" t="s">
        <v>217</v>
      </c>
      <c r="Q41" s="31"/>
      <c r="R41" s="45">
        <v>0.61</v>
      </c>
      <c r="S41" s="45">
        <v>0.845</v>
      </c>
      <c r="T41" s="4" t="s">
        <v>216</v>
      </c>
      <c r="U41" s="4" t="s">
        <v>216</v>
      </c>
      <c r="V41" s="4" t="s">
        <v>216</v>
      </c>
      <c r="W41" s="140"/>
      <c r="X41" s="45">
        <v>0.155</v>
      </c>
      <c r="Y41" s="45">
        <v>0.39</v>
      </c>
      <c r="Z41" s="4" t="s">
        <v>216</v>
      </c>
      <c r="AA41" s="4" t="s">
        <v>216</v>
      </c>
      <c r="AB41" s="4" t="s">
        <v>216</v>
      </c>
      <c r="AC41" s="93"/>
      <c r="AD41" s="27"/>
      <c r="AE41" s="27"/>
      <c r="AF41" s="27"/>
      <c r="AG41" s="31"/>
      <c r="AH41" s="113"/>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row>
    <row r="42" spans="1:60" s="96" customFormat="1" ht="66">
      <c r="A42" s="131" t="s">
        <v>411</v>
      </c>
      <c r="B42" s="131" t="s">
        <v>412</v>
      </c>
      <c r="C42" s="104" t="s">
        <v>413</v>
      </c>
      <c r="D42" s="87" t="s">
        <v>10</v>
      </c>
      <c r="E42" s="112"/>
      <c r="F42" s="55">
        <v>0</v>
      </c>
      <c r="G42" s="55">
        <v>0.01</v>
      </c>
      <c r="H42" s="29" t="s">
        <v>217</v>
      </c>
      <c r="I42" s="29" t="s">
        <v>217</v>
      </c>
      <c r="J42" s="29" t="s">
        <v>217</v>
      </c>
      <c r="K42" s="16"/>
      <c r="L42" s="55">
        <v>0</v>
      </c>
      <c r="M42" s="55">
        <v>0.001</v>
      </c>
      <c r="N42" s="29" t="s">
        <v>217</v>
      </c>
      <c r="O42" s="29" t="s">
        <v>217</v>
      </c>
      <c r="P42" s="29" t="s">
        <v>217</v>
      </c>
      <c r="Q42" s="31"/>
      <c r="R42" s="55">
        <v>0.172</v>
      </c>
      <c r="S42" s="55">
        <v>0.61</v>
      </c>
      <c r="T42" s="3" t="s">
        <v>216</v>
      </c>
      <c r="U42" s="3" t="s">
        <v>216</v>
      </c>
      <c r="V42" s="3" t="s">
        <v>216</v>
      </c>
      <c r="W42" s="93"/>
      <c r="X42" s="55">
        <v>0.37</v>
      </c>
      <c r="Y42" s="55">
        <v>0.827</v>
      </c>
      <c r="Z42" s="3" t="s">
        <v>216</v>
      </c>
      <c r="AA42" s="3" t="s">
        <v>216</v>
      </c>
      <c r="AB42" s="3" t="s">
        <v>216</v>
      </c>
      <c r="AC42" s="93"/>
      <c r="AD42" s="27"/>
      <c r="AE42" s="27"/>
      <c r="AF42" s="27"/>
      <c r="AG42" s="31"/>
      <c r="AH42" s="113"/>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row>
    <row r="43" spans="1:60" s="96" customFormat="1" ht="78.75">
      <c r="A43" s="84" t="s">
        <v>414</v>
      </c>
      <c r="B43" s="84" t="s">
        <v>415</v>
      </c>
      <c r="C43" s="101" t="s">
        <v>416</v>
      </c>
      <c r="D43" s="41" t="s">
        <v>11</v>
      </c>
      <c r="E43" s="103"/>
      <c r="F43" s="45">
        <v>0</v>
      </c>
      <c r="G43" s="45">
        <v>0.01</v>
      </c>
      <c r="H43" s="29" t="s">
        <v>217</v>
      </c>
      <c r="I43" s="29" t="s">
        <v>217</v>
      </c>
      <c r="J43" s="29" t="s">
        <v>217</v>
      </c>
      <c r="K43" s="16"/>
      <c r="L43" s="45">
        <v>0</v>
      </c>
      <c r="M43" s="45">
        <v>0.001</v>
      </c>
      <c r="N43" s="29" t="s">
        <v>217</v>
      </c>
      <c r="O43" s="29" t="s">
        <v>217</v>
      </c>
      <c r="P43" s="29" t="s">
        <v>217</v>
      </c>
      <c r="Q43" s="23"/>
      <c r="R43" s="45">
        <v>0.172</v>
      </c>
      <c r="S43" s="45">
        <v>0.61</v>
      </c>
      <c r="T43" s="4" t="s">
        <v>216</v>
      </c>
      <c r="U43" s="4" t="s">
        <v>216</v>
      </c>
      <c r="V43" s="4" t="s">
        <v>216</v>
      </c>
      <c r="W43" s="140"/>
      <c r="X43" s="45">
        <v>0.39</v>
      </c>
      <c r="Y43" s="45">
        <v>0.828</v>
      </c>
      <c r="Z43" s="4" t="s">
        <v>216</v>
      </c>
      <c r="AA43" s="4" t="s">
        <v>216</v>
      </c>
      <c r="AB43" s="4" t="s">
        <v>216</v>
      </c>
      <c r="AC43" s="93"/>
      <c r="AD43" s="27"/>
      <c r="AE43" s="27"/>
      <c r="AF43" s="27"/>
      <c r="AG43" s="31"/>
      <c r="AH43" s="113"/>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row>
    <row r="44" spans="1:60" s="96" customFormat="1" ht="52.5">
      <c r="A44" s="131" t="s">
        <v>417</v>
      </c>
      <c r="B44" s="131" t="s">
        <v>334</v>
      </c>
      <c r="C44" s="104" t="s">
        <v>418</v>
      </c>
      <c r="D44" s="87" t="s">
        <v>298</v>
      </c>
      <c r="E44" s="112"/>
      <c r="F44" s="55">
        <v>0</v>
      </c>
      <c r="G44" s="55">
        <v>0.01</v>
      </c>
      <c r="H44" s="29" t="s">
        <v>217</v>
      </c>
      <c r="I44" s="29" t="s">
        <v>217</v>
      </c>
      <c r="J44" s="29" t="s">
        <v>217</v>
      </c>
      <c r="K44" s="16"/>
      <c r="L44" s="55"/>
      <c r="M44" s="55"/>
      <c r="N44" s="16"/>
      <c r="O44" s="16"/>
      <c r="P44" s="16"/>
      <c r="Q44" s="31"/>
      <c r="R44" s="55">
        <v>0.33</v>
      </c>
      <c r="S44" s="55">
        <v>0.779</v>
      </c>
      <c r="T44" s="3" t="s">
        <v>216</v>
      </c>
      <c r="U44" s="3" t="s">
        <v>216</v>
      </c>
      <c r="V44" s="3" t="s">
        <v>216</v>
      </c>
      <c r="W44" s="93"/>
      <c r="X44" s="55">
        <v>0.221</v>
      </c>
      <c r="Y44" s="55">
        <v>0.64</v>
      </c>
      <c r="Z44" s="3" t="s">
        <v>216</v>
      </c>
      <c r="AA44" s="3" t="s">
        <v>216</v>
      </c>
      <c r="AB44" s="3" t="s">
        <v>216</v>
      </c>
      <c r="AC44" s="93"/>
      <c r="AD44" s="27" t="s">
        <v>299</v>
      </c>
      <c r="AE44" s="27"/>
      <c r="AF44" s="27"/>
      <c r="AG44" s="31"/>
      <c r="AH44" s="113"/>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row>
    <row r="45" spans="1:60" s="96" customFormat="1" ht="78.75">
      <c r="A45" s="84" t="s">
        <v>419</v>
      </c>
      <c r="B45" s="84" t="s">
        <v>420</v>
      </c>
      <c r="C45" s="101" t="s">
        <v>421</v>
      </c>
      <c r="D45" s="41" t="s">
        <v>12</v>
      </c>
      <c r="E45" s="103"/>
      <c r="F45" s="45">
        <v>0</v>
      </c>
      <c r="G45" s="45">
        <v>0.005</v>
      </c>
      <c r="H45" s="29" t="s">
        <v>217</v>
      </c>
      <c r="I45" s="29" t="s">
        <v>217</v>
      </c>
      <c r="J45" s="29" t="s">
        <v>217</v>
      </c>
      <c r="K45" s="16"/>
      <c r="L45" s="45">
        <v>0</v>
      </c>
      <c r="M45" s="45">
        <v>0.01</v>
      </c>
      <c r="N45" s="29" t="s">
        <v>217</v>
      </c>
      <c r="O45" s="29" t="s">
        <v>217</v>
      </c>
      <c r="P45" s="29" t="s">
        <v>217</v>
      </c>
      <c r="Q45" s="23"/>
      <c r="R45" s="45">
        <v>0.765</v>
      </c>
      <c r="S45" s="45">
        <v>0.96</v>
      </c>
      <c r="T45" s="4" t="s">
        <v>216</v>
      </c>
      <c r="U45" s="4" t="s">
        <v>216</v>
      </c>
      <c r="V45" s="4" t="s">
        <v>216</v>
      </c>
      <c r="W45" s="140"/>
      <c r="X45" s="45">
        <v>0.04</v>
      </c>
      <c r="Y45" s="45">
        <v>0.22</v>
      </c>
      <c r="Z45" s="4" t="s">
        <v>216</v>
      </c>
      <c r="AA45" s="4" t="s">
        <v>216</v>
      </c>
      <c r="AB45" s="4" t="s">
        <v>216</v>
      </c>
      <c r="AC45" s="93"/>
      <c r="AD45" s="27"/>
      <c r="AE45" s="27"/>
      <c r="AF45" s="27"/>
      <c r="AG45" s="31"/>
      <c r="AH45" s="113"/>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row>
    <row r="46" spans="1:60" s="96" customFormat="1" ht="92.25">
      <c r="A46" s="131" t="s">
        <v>422</v>
      </c>
      <c r="B46" s="131" t="s">
        <v>423</v>
      </c>
      <c r="C46" s="104" t="s">
        <v>424</v>
      </c>
      <c r="D46" s="87" t="s">
        <v>13</v>
      </c>
      <c r="E46" s="112"/>
      <c r="F46" s="55"/>
      <c r="G46" s="55"/>
      <c r="H46" s="16"/>
      <c r="I46" s="16"/>
      <c r="J46" s="16"/>
      <c r="K46" s="16"/>
      <c r="L46" s="55">
        <v>0</v>
      </c>
      <c r="M46" s="55">
        <v>0.001</v>
      </c>
      <c r="N46" s="29" t="s">
        <v>217</v>
      </c>
      <c r="O46" s="29" t="s">
        <v>217</v>
      </c>
      <c r="P46" s="29" t="s">
        <v>217</v>
      </c>
      <c r="Q46" s="31"/>
      <c r="R46" s="55">
        <v>0.825</v>
      </c>
      <c r="S46" s="55">
        <v>0.97</v>
      </c>
      <c r="T46" s="3" t="s">
        <v>216</v>
      </c>
      <c r="U46" s="3" t="s">
        <v>216</v>
      </c>
      <c r="V46" s="3" t="s">
        <v>216</v>
      </c>
      <c r="W46" s="93"/>
      <c r="X46" s="55">
        <v>0.03</v>
      </c>
      <c r="Y46" s="55">
        <v>0.165</v>
      </c>
      <c r="Z46" s="3" t="s">
        <v>216</v>
      </c>
      <c r="AA46" s="3" t="s">
        <v>216</v>
      </c>
      <c r="AB46" s="3" t="s">
        <v>216</v>
      </c>
      <c r="AC46" s="93"/>
      <c r="AD46" s="27"/>
      <c r="AE46" s="27"/>
      <c r="AF46" s="27"/>
      <c r="AG46" s="31"/>
      <c r="AH46" s="113"/>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row>
    <row r="47" spans="1:60" s="96" customFormat="1" ht="52.5">
      <c r="A47" s="84" t="s">
        <v>425</v>
      </c>
      <c r="B47" s="84" t="s">
        <v>426</v>
      </c>
      <c r="C47" s="101" t="s">
        <v>427</v>
      </c>
      <c r="D47" s="41" t="s">
        <v>222</v>
      </c>
      <c r="E47" s="103"/>
      <c r="F47" s="45"/>
      <c r="G47" s="45"/>
      <c r="H47" s="21"/>
      <c r="I47" s="21"/>
      <c r="J47" s="21"/>
      <c r="K47" s="21"/>
      <c r="L47" s="45"/>
      <c r="M47" s="45"/>
      <c r="N47" s="21"/>
      <c r="O47" s="21"/>
      <c r="P47" s="21"/>
      <c r="Q47" s="23"/>
      <c r="R47" s="45">
        <v>0.98</v>
      </c>
      <c r="S47" s="45">
        <v>1</v>
      </c>
      <c r="T47" s="4" t="s">
        <v>216</v>
      </c>
      <c r="U47" s="4" t="s">
        <v>216</v>
      </c>
      <c r="V47" s="4" t="s">
        <v>216</v>
      </c>
      <c r="W47" s="140"/>
      <c r="X47" s="45">
        <v>0</v>
      </c>
      <c r="Y47" s="45">
        <v>0.02</v>
      </c>
      <c r="Z47" s="4" t="s">
        <v>216</v>
      </c>
      <c r="AA47" s="4" t="s">
        <v>216</v>
      </c>
      <c r="AB47" s="4" t="s">
        <v>216</v>
      </c>
      <c r="AC47" s="93"/>
      <c r="AD47" s="27"/>
      <c r="AE47" s="27"/>
      <c r="AF47" s="27"/>
      <c r="AG47" s="31"/>
      <c r="AH47" s="113"/>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row>
    <row r="48" spans="1:60" s="96" customFormat="1" ht="52.5">
      <c r="A48" s="131" t="s">
        <v>428</v>
      </c>
      <c r="B48" s="131" t="s">
        <v>429</v>
      </c>
      <c r="C48" s="131" t="s">
        <v>329</v>
      </c>
      <c r="D48" s="87" t="s">
        <v>490</v>
      </c>
      <c r="E48" s="112"/>
      <c r="F48" s="55"/>
      <c r="G48" s="55"/>
      <c r="H48" s="16"/>
      <c r="I48" s="16"/>
      <c r="J48" s="16"/>
      <c r="K48" s="16"/>
      <c r="L48" s="55"/>
      <c r="M48" s="55"/>
      <c r="N48" s="16"/>
      <c r="O48" s="16"/>
      <c r="P48" s="16"/>
      <c r="Q48" s="31"/>
      <c r="R48" s="55">
        <v>1</v>
      </c>
      <c r="S48" s="55">
        <v>1</v>
      </c>
      <c r="T48" s="3" t="s">
        <v>216</v>
      </c>
      <c r="U48" s="3" t="s">
        <v>216</v>
      </c>
      <c r="V48" s="3" t="s">
        <v>216</v>
      </c>
      <c r="W48" s="93"/>
      <c r="X48" s="55"/>
      <c r="Y48" s="55"/>
      <c r="Z48" s="3"/>
      <c r="AA48" s="3"/>
      <c r="AB48" s="3"/>
      <c r="AC48" s="93"/>
      <c r="AD48" s="27"/>
      <c r="AE48" s="27"/>
      <c r="AF48" s="27"/>
      <c r="AG48" s="31"/>
      <c r="AH48" s="113"/>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row>
    <row r="49" spans="1:60" s="96" customFormat="1" ht="66">
      <c r="A49" s="84" t="s">
        <v>330</v>
      </c>
      <c r="B49" s="84" t="s">
        <v>331</v>
      </c>
      <c r="C49" s="84" t="s">
        <v>457</v>
      </c>
      <c r="D49" s="41" t="s">
        <v>227</v>
      </c>
      <c r="E49" s="103"/>
      <c r="F49" s="45"/>
      <c r="G49" s="45"/>
      <c r="H49" s="21"/>
      <c r="I49" s="21"/>
      <c r="J49" s="21"/>
      <c r="K49" s="21"/>
      <c r="L49" s="45">
        <v>0.005</v>
      </c>
      <c r="M49" s="45">
        <v>0.04</v>
      </c>
      <c r="N49" s="29" t="s">
        <v>217</v>
      </c>
      <c r="O49" s="29" t="s">
        <v>217</v>
      </c>
      <c r="P49" s="29" t="s">
        <v>217</v>
      </c>
      <c r="Q49" s="31"/>
      <c r="R49" s="45">
        <v>0.68</v>
      </c>
      <c r="S49" s="45">
        <v>0.93</v>
      </c>
      <c r="T49" s="4" t="s">
        <v>216</v>
      </c>
      <c r="U49" s="4" t="s">
        <v>216</v>
      </c>
      <c r="V49" s="4" t="s">
        <v>216</v>
      </c>
      <c r="W49" s="140"/>
      <c r="X49" s="45">
        <v>0.07</v>
      </c>
      <c r="Y49" s="45">
        <v>0.32</v>
      </c>
      <c r="Z49" s="4" t="s">
        <v>216</v>
      </c>
      <c r="AA49" s="4" t="s">
        <v>216</v>
      </c>
      <c r="AB49" s="4" t="s">
        <v>216</v>
      </c>
      <c r="AC49" s="93"/>
      <c r="AD49" s="27"/>
      <c r="AE49" s="27"/>
      <c r="AF49" s="27"/>
      <c r="AG49" s="31"/>
      <c r="AH49" s="113"/>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row>
    <row r="50" spans="1:60" s="96" customFormat="1" ht="52.5">
      <c r="A50" s="131" t="s">
        <v>458</v>
      </c>
      <c r="B50" s="131" t="s">
        <v>459</v>
      </c>
      <c r="C50" s="131" t="s">
        <v>460</v>
      </c>
      <c r="D50" s="87" t="s">
        <v>228</v>
      </c>
      <c r="E50" s="112"/>
      <c r="F50" s="55"/>
      <c r="G50" s="55"/>
      <c r="H50" s="16"/>
      <c r="I50" s="16"/>
      <c r="J50" s="16"/>
      <c r="K50" s="16"/>
      <c r="L50" s="55">
        <v>0</v>
      </c>
      <c r="M50" s="55">
        <v>0.005</v>
      </c>
      <c r="N50" s="29" t="s">
        <v>217</v>
      </c>
      <c r="O50" s="29" t="s">
        <v>217</v>
      </c>
      <c r="P50" s="29" t="s">
        <v>217</v>
      </c>
      <c r="Q50" s="31"/>
      <c r="R50" s="55">
        <v>0.6</v>
      </c>
      <c r="S50" s="55">
        <v>0.845</v>
      </c>
      <c r="T50" s="3" t="s">
        <v>216</v>
      </c>
      <c r="U50" s="3" t="s">
        <v>216</v>
      </c>
      <c r="V50" s="3" t="s">
        <v>216</v>
      </c>
      <c r="W50" s="93"/>
      <c r="X50" s="55">
        <v>0.155</v>
      </c>
      <c r="Y50" s="55">
        <v>0.4</v>
      </c>
      <c r="Z50" s="3" t="s">
        <v>216</v>
      </c>
      <c r="AA50" s="3" t="s">
        <v>216</v>
      </c>
      <c r="AB50" s="3" t="s">
        <v>216</v>
      </c>
      <c r="AC50" s="93"/>
      <c r="AD50" s="27"/>
      <c r="AE50" s="27"/>
      <c r="AF50" s="27"/>
      <c r="AG50" s="31"/>
      <c r="AH50" s="113"/>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row>
    <row r="51" spans="1:60" s="96" customFormat="1" ht="66">
      <c r="A51" s="84" t="s">
        <v>461</v>
      </c>
      <c r="B51" s="84" t="s">
        <v>462</v>
      </c>
      <c r="C51" s="84" t="s">
        <v>463</v>
      </c>
      <c r="D51" s="41" t="s">
        <v>229</v>
      </c>
      <c r="E51" s="103"/>
      <c r="F51" s="45"/>
      <c r="G51" s="45"/>
      <c r="H51" s="21"/>
      <c r="I51" s="21"/>
      <c r="J51" s="21"/>
      <c r="K51" s="21"/>
      <c r="L51" s="45">
        <v>0.001</v>
      </c>
      <c r="M51" s="45">
        <v>0.02</v>
      </c>
      <c r="N51" s="29" t="s">
        <v>217</v>
      </c>
      <c r="O51" s="29" t="s">
        <v>217</v>
      </c>
      <c r="P51" s="29" t="s">
        <v>217</v>
      </c>
      <c r="Q51" s="31"/>
      <c r="R51" s="45">
        <v>0.99</v>
      </c>
      <c r="S51" s="45">
        <v>1</v>
      </c>
      <c r="T51" s="4" t="s">
        <v>216</v>
      </c>
      <c r="U51" s="4" t="s">
        <v>216</v>
      </c>
      <c r="V51" s="4" t="s">
        <v>216</v>
      </c>
      <c r="W51" s="140"/>
      <c r="X51" s="45">
        <v>0</v>
      </c>
      <c r="Y51" s="45">
        <v>0.01</v>
      </c>
      <c r="Z51" s="4" t="s">
        <v>216</v>
      </c>
      <c r="AA51" s="4" t="s">
        <v>216</v>
      </c>
      <c r="AB51" s="4" t="s">
        <v>216</v>
      </c>
      <c r="AC51" s="93"/>
      <c r="AD51" s="27"/>
      <c r="AE51" s="27"/>
      <c r="AF51" s="27"/>
      <c r="AG51" s="31"/>
      <c r="AH51" s="113"/>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row>
    <row r="52" spans="1:60" s="96" customFormat="1" ht="66">
      <c r="A52" s="131" t="s">
        <v>464</v>
      </c>
      <c r="B52" s="131" t="s">
        <v>465</v>
      </c>
      <c r="C52" s="131" t="s">
        <v>466</v>
      </c>
      <c r="D52" s="87" t="s">
        <v>14</v>
      </c>
      <c r="E52" s="112"/>
      <c r="F52" s="55">
        <v>0</v>
      </c>
      <c r="G52" s="55">
        <v>0.005</v>
      </c>
      <c r="H52" s="29" t="s">
        <v>217</v>
      </c>
      <c r="I52" s="29" t="s">
        <v>217</v>
      </c>
      <c r="J52" s="29" t="s">
        <v>217</v>
      </c>
      <c r="K52" s="16"/>
      <c r="L52" s="55"/>
      <c r="M52" s="55"/>
      <c r="N52" s="16"/>
      <c r="O52" s="16"/>
      <c r="P52" s="16"/>
      <c r="Q52" s="31"/>
      <c r="R52" s="55">
        <v>0.395</v>
      </c>
      <c r="S52" s="55">
        <v>0.902</v>
      </c>
      <c r="T52" s="3" t="s">
        <v>216</v>
      </c>
      <c r="U52" s="3" t="s">
        <v>216</v>
      </c>
      <c r="V52" s="3" t="s">
        <v>216</v>
      </c>
      <c r="W52" s="93"/>
      <c r="X52" s="55">
        <v>0.098</v>
      </c>
      <c r="Y52" s="55">
        <v>0.575</v>
      </c>
      <c r="Z52" s="3" t="s">
        <v>216</v>
      </c>
      <c r="AA52" s="3" t="s">
        <v>216</v>
      </c>
      <c r="AB52" s="3" t="s">
        <v>216</v>
      </c>
      <c r="AC52" s="93"/>
      <c r="AD52" s="66" t="s">
        <v>474</v>
      </c>
      <c r="AE52" s="66" t="s">
        <v>471</v>
      </c>
      <c r="AF52" s="27"/>
      <c r="AG52" s="31"/>
      <c r="AH52" s="113"/>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row>
    <row r="53" spans="1:60" s="96" customFormat="1" ht="52.5">
      <c r="A53" s="84" t="s">
        <v>467</v>
      </c>
      <c r="B53" s="84" t="s">
        <v>468</v>
      </c>
      <c r="C53" s="84" t="s">
        <v>335</v>
      </c>
      <c r="D53" s="41" t="s">
        <v>15</v>
      </c>
      <c r="E53" s="103"/>
      <c r="F53" s="45">
        <v>0</v>
      </c>
      <c r="G53" s="45">
        <v>0.002</v>
      </c>
      <c r="H53" s="29" t="s">
        <v>217</v>
      </c>
      <c r="I53" s="29" t="s">
        <v>217</v>
      </c>
      <c r="J53" s="29" t="s">
        <v>217</v>
      </c>
      <c r="K53" s="21"/>
      <c r="L53" s="45"/>
      <c r="M53" s="45"/>
      <c r="N53" s="21"/>
      <c r="O53" s="21"/>
      <c r="P53" s="21"/>
      <c r="Q53" s="23"/>
      <c r="R53" s="45">
        <v>0.498</v>
      </c>
      <c r="S53" s="45">
        <v>0.918</v>
      </c>
      <c r="T53" s="4" t="s">
        <v>216</v>
      </c>
      <c r="U53" s="4" t="s">
        <v>216</v>
      </c>
      <c r="V53" s="4" t="s">
        <v>216</v>
      </c>
      <c r="W53" s="140"/>
      <c r="X53" s="45">
        <v>0.082</v>
      </c>
      <c r="Y53" s="45">
        <v>0.47</v>
      </c>
      <c r="Z53" s="4" t="s">
        <v>216</v>
      </c>
      <c r="AA53" s="4" t="s">
        <v>216</v>
      </c>
      <c r="AB53" s="4" t="s">
        <v>216</v>
      </c>
      <c r="AC53" s="93"/>
      <c r="AD53" s="66" t="s">
        <v>474</v>
      </c>
      <c r="AE53" s="66" t="s">
        <v>471</v>
      </c>
      <c r="AF53" s="27"/>
      <c r="AG53" s="31"/>
      <c r="AH53" s="113"/>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row>
    <row r="54" spans="1:60" s="96" customFormat="1" ht="52.5">
      <c r="A54" s="131" t="s">
        <v>469</v>
      </c>
      <c r="B54" s="131" t="s">
        <v>470</v>
      </c>
      <c r="C54" s="131" t="s">
        <v>336</v>
      </c>
      <c r="D54" s="87" t="s">
        <v>230</v>
      </c>
      <c r="E54" s="112"/>
      <c r="F54" s="55"/>
      <c r="G54" s="55"/>
      <c r="H54" s="16"/>
      <c r="I54" s="16"/>
      <c r="J54" s="16"/>
      <c r="K54" s="16"/>
      <c r="L54" s="55"/>
      <c r="M54" s="55"/>
      <c r="N54" s="16"/>
      <c r="O54" s="16"/>
      <c r="P54" s="16"/>
      <c r="Q54" s="31"/>
      <c r="R54" s="55">
        <v>0.73</v>
      </c>
      <c r="S54" s="55">
        <v>0.953</v>
      </c>
      <c r="T54" s="3" t="s">
        <v>216</v>
      </c>
      <c r="U54" s="3" t="s">
        <v>216</v>
      </c>
      <c r="V54" s="3" t="s">
        <v>216</v>
      </c>
      <c r="W54" s="93"/>
      <c r="X54" s="55">
        <v>0.047</v>
      </c>
      <c r="Y54" s="55">
        <v>0.27</v>
      </c>
      <c r="Z54" s="3" t="s">
        <v>216</v>
      </c>
      <c r="AA54" s="3" t="s">
        <v>216</v>
      </c>
      <c r="AB54" s="3" t="s">
        <v>216</v>
      </c>
      <c r="AC54" s="93"/>
      <c r="AD54" s="27"/>
      <c r="AE54" s="27"/>
      <c r="AF54" s="27"/>
      <c r="AG54" s="31"/>
      <c r="AH54" s="113"/>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row>
    <row r="55" spans="1:52" s="114" customFormat="1" ht="52.5">
      <c r="A55" s="84" t="s">
        <v>337</v>
      </c>
      <c r="B55" s="84" t="s">
        <v>338</v>
      </c>
      <c r="C55" s="84" t="s">
        <v>339</v>
      </c>
      <c r="D55" s="41" t="s">
        <v>16</v>
      </c>
      <c r="E55" s="81"/>
      <c r="F55" s="81">
        <v>0</v>
      </c>
      <c r="G55" s="81">
        <v>0.002</v>
      </c>
      <c r="H55" s="29" t="s">
        <v>217</v>
      </c>
      <c r="I55" s="29" t="s">
        <v>217</v>
      </c>
      <c r="J55" s="29" t="s">
        <v>217</v>
      </c>
      <c r="K55" s="51"/>
      <c r="L55" s="81"/>
      <c r="M55" s="81"/>
      <c r="N55" s="81"/>
      <c r="O55" s="81"/>
      <c r="P55" s="51"/>
      <c r="Q55" s="51"/>
      <c r="R55" s="41">
        <v>0.873</v>
      </c>
      <c r="S55" s="41">
        <v>0.972</v>
      </c>
      <c r="T55" s="4" t="s">
        <v>216</v>
      </c>
      <c r="U55" s="4" t="s">
        <v>216</v>
      </c>
      <c r="V55" s="4" t="s">
        <v>216</v>
      </c>
      <c r="W55" s="81"/>
      <c r="X55" s="41">
        <v>0.028</v>
      </c>
      <c r="Y55" s="41">
        <v>0.125</v>
      </c>
      <c r="Z55" s="4" t="s">
        <v>216</v>
      </c>
      <c r="AA55" s="4" t="s">
        <v>216</v>
      </c>
      <c r="AB55" s="4" t="s">
        <v>216</v>
      </c>
      <c r="AC55" s="81"/>
      <c r="AD55" s="67"/>
      <c r="AE55" s="67"/>
      <c r="AF55" s="67"/>
      <c r="AG55" s="31"/>
      <c r="AH55" s="113"/>
      <c r="AI55" s="116"/>
      <c r="AJ55" s="116"/>
      <c r="AK55" s="116"/>
      <c r="AL55" s="116"/>
      <c r="AM55" s="116"/>
      <c r="AN55" s="116"/>
      <c r="AO55" s="116"/>
      <c r="AP55" s="116"/>
      <c r="AQ55" s="116"/>
      <c r="AR55" s="116"/>
      <c r="AS55" s="116"/>
      <c r="AT55" s="116"/>
      <c r="AU55" s="116"/>
      <c r="AV55" s="116"/>
      <c r="AW55" s="116"/>
      <c r="AX55" s="116"/>
      <c r="AY55" s="116"/>
      <c r="AZ55" s="116"/>
    </row>
    <row r="56" spans="1:32" ht="66">
      <c r="A56" s="131" t="s">
        <v>340</v>
      </c>
      <c r="B56" s="131" t="s">
        <v>341</v>
      </c>
      <c r="C56" s="131" t="s">
        <v>342</v>
      </c>
      <c r="D56" s="87" t="s">
        <v>550</v>
      </c>
      <c r="E56" s="83"/>
      <c r="F56" s="83"/>
      <c r="G56" s="83"/>
      <c r="H56" s="58"/>
      <c r="K56" s="58"/>
      <c r="L56" s="83">
        <v>0</v>
      </c>
      <c r="M56" s="137">
        <v>0.02</v>
      </c>
      <c r="N56" s="29" t="s">
        <v>217</v>
      </c>
      <c r="O56" s="29" t="s">
        <v>217</v>
      </c>
      <c r="P56" s="29" t="s">
        <v>217</v>
      </c>
      <c r="Q56" s="58"/>
      <c r="R56" s="87">
        <v>0.585</v>
      </c>
      <c r="S56" s="87">
        <v>0.884</v>
      </c>
      <c r="T56" s="3" t="s">
        <v>216</v>
      </c>
      <c r="U56" s="3" t="s">
        <v>216</v>
      </c>
      <c r="V56" s="3" t="s">
        <v>216</v>
      </c>
      <c r="W56" s="83"/>
      <c r="X56" s="87">
        <v>0.116</v>
      </c>
      <c r="Y56" s="87">
        <v>0.395</v>
      </c>
      <c r="Z56" s="3" t="s">
        <v>216</v>
      </c>
      <c r="AA56" s="3" t="s">
        <v>216</v>
      </c>
      <c r="AB56" s="3" t="s">
        <v>216</v>
      </c>
      <c r="AC56" s="83"/>
      <c r="AD56" s="67"/>
      <c r="AE56" s="67"/>
      <c r="AF56" s="67"/>
    </row>
    <row r="57" spans="1:52" s="114" customFormat="1" ht="52.5">
      <c r="A57" s="133" t="s">
        <v>343</v>
      </c>
      <c r="B57" s="84" t="s">
        <v>344</v>
      </c>
      <c r="C57" s="84" t="s">
        <v>345</v>
      </c>
      <c r="D57" s="41" t="s">
        <v>551</v>
      </c>
      <c r="E57" s="81"/>
      <c r="F57" s="81"/>
      <c r="G57" s="81"/>
      <c r="H57" s="51"/>
      <c r="I57" s="21"/>
      <c r="J57" s="21"/>
      <c r="K57" s="51"/>
      <c r="L57" s="81">
        <v>0</v>
      </c>
      <c r="M57" s="137">
        <v>0.005</v>
      </c>
      <c r="N57" s="29" t="s">
        <v>217</v>
      </c>
      <c r="O57" s="29" t="s">
        <v>217</v>
      </c>
      <c r="P57" s="29" t="s">
        <v>217</v>
      </c>
      <c r="Q57" s="51"/>
      <c r="R57" s="41">
        <v>0.74</v>
      </c>
      <c r="S57" s="41">
        <v>0.985</v>
      </c>
      <c r="T57" s="4" t="s">
        <v>216</v>
      </c>
      <c r="U57" s="4" t="s">
        <v>216</v>
      </c>
      <c r="V57" s="4" t="s">
        <v>216</v>
      </c>
      <c r="W57" s="81"/>
      <c r="X57" s="41">
        <v>0.015</v>
      </c>
      <c r="Y57" s="41">
        <v>0.255</v>
      </c>
      <c r="Z57" s="4" t="s">
        <v>216</v>
      </c>
      <c r="AA57" s="4" t="s">
        <v>216</v>
      </c>
      <c r="AB57" s="4" t="s">
        <v>216</v>
      </c>
      <c r="AC57" s="81"/>
      <c r="AD57" s="67"/>
      <c r="AE57" s="67"/>
      <c r="AF57" s="67"/>
      <c r="AG57" s="31"/>
      <c r="AH57" s="113"/>
      <c r="AI57" s="116"/>
      <c r="AJ57" s="116"/>
      <c r="AK57" s="116"/>
      <c r="AL57" s="116"/>
      <c r="AM57" s="116"/>
      <c r="AN57" s="116"/>
      <c r="AO57" s="116"/>
      <c r="AP57" s="116"/>
      <c r="AQ57" s="116"/>
      <c r="AR57" s="116"/>
      <c r="AS57" s="116"/>
      <c r="AT57" s="116"/>
      <c r="AU57" s="116"/>
      <c r="AV57" s="116"/>
      <c r="AW57" s="116"/>
      <c r="AX57" s="116"/>
      <c r="AY57" s="116"/>
      <c r="AZ57" s="116"/>
    </row>
    <row r="58" spans="1:32" ht="52.5">
      <c r="A58" s="131" t="s">
        <v>346</v>
      </c>
      <c r="B58" s="131" t="s">
        <v>347</v>
      </c>
      <c r="C58" s="131" t="s">
        <v>348</v>
      </c>
      <c r="D58" s="87" t="s">
        <v>552</v>
      </c>
      <c r="E58" s="83"/>
      <c r="F58" s="83"/>
      <c r="G58" s="83"/>
      <c r="H58" s="58"/>
      <c r="K58" s="58"/>
      <c r="L58" s="83"/>
      <c r="M58" s="83"/>
      <c r="N58" s="83"/>
      <c r="O58" s="83"/>
      <c r="P58" s="58"/>
      <c r="Q58" s="58"/>
      <c r="R58" s="87">
        <v>0.93</v>
      </c>
      <c r="S58" s="87">
        <v>1</v>
      </c>
      <c r="T58" s="3" t="s">
        <v>216</v>
      </c>
      <c r="U58" s="3" t="s">
        <v>216</v>
      </c>
      <c r="V58" s="3" t="s">
        <v>216</v>
      </c>
      <c r="W58" s="83"/>
      <c r="X58" s="87"/>
      <c r="Y58" s="87"/>
      <c r="Z58" s="3" t="s">
        <v>216</v>
      </c>
      <c r="AA58" s="3" t="s">
        <v>216</v>
      </c>
      <c r="AB58" s="3" t="s">
        <v>216</v>
      </c>
      <c r="AC58" s="83"/>
      <c r="AD58" s="67" t="s">
        <v>553</v>
      </c>
      <c r="AE58" s="67" t="s">
        <v>474</v>
      </c>
      <c r="AF58" s="67"/>
    </row>
    <row r="59" spans="1:52" s="114" customFormat="1" ht="52.5">
      <c r="A59" s="84" t="s">
        <v>349</v>
      </c>
      <c r="B59" s="84" t="s">
        <v>350</v>
      </c>
      <c r="C59" s="84" t="s">
        <v>351</v>
      </c>
      <c r="D59" s="41" t="s">
        <v>554</v>
      </c>
      <c r="E59" s="81"/>
      <c r="F59" s="81"/>
      <c r="G59" s="81"/>
      <c r="H59" s="51"/>
      <c r="I59" s="21"/>
      <c r="J59" s="21"/>
      <c r="K59" s="51"/>
      <c r="L59" s="81">
        <v>0</v>
      </c>
      <c r="M59" s="137">
        <v>0.01</v>
      </c>
      <c r="N59" s="29" t="s">
        <v>217</v>
      </c>
      <c r="O59" s="29" t="s">
        <v>217</v>
      </c>
      <c r="P59" s="29" t="s">
        <v>217</v>
      </c>
      <c r="Q59" s="51"/>
      <c r="R59" s="41">
        <v>0.94</v>
      </c>
      <c r="S59" s="41">
        <v>1</v>
      </c>
      <c r="T59" s="4" t="s">
        <v>216</v>
      </c>
      <c r="U59" s="4" t="s">
        <v>216</v>
      </c>
      <c r="V59" s="4" t="s">
        <v>216</v>
      </c>
      <c r="W59" s="81"/>
      <c r="X59" s="41">
        <v>0</v>
      </c>
      <c r="Y59" s="41">
        <v>0.05</v>
      </c>
      <c r="Z59" s="4" t="s">
        <v>216</v>
      </c>
      <c r="AA59" s="4" t="s">
        <v>216</v>
      </c>
      <c r="AB59" s="4" t="s">
        <v>216</v>
      </c>
      <c r="AC59" s="81"/>
      <c r="AD59" s="67"/>
      <c r="AE59" s="67"/>
      <c r="AF59" s="67"/>
      <c r="AG59" s="31"/>
      <c r="AH59" s="113"/>
      <c r="AI59" s="116"/>
      <c r="AJ59" s="116"/>
      <c r="AK59" s="116"/>
      <c r="AL59" s="116"/>
      <c r="AM59" s="116"/>
      <c r="AN59" s="116"/>
      <c r="AO59" s="116"/>
      <c r="AP59" s="116"/>
      <c r="AQ59" s="116"/>
      <c r="AR59" s="116"/>
      <c r="AS59" s="116"/>
      <c r="AT59" s="116"/>
      <c r="AU59" s="116"/>
      <c r="AV59" s="116"/>
      <c r="AW59" s="116"/>
      <c r="AX59" s="116"/>
      <c r="AY59" s="116"/>
      <c r="AZ59" s="116"/>
    </row>
    <row r="60" spans="1:32" ht="52.5">
      <c r="A60" s="131" t="s">
        <v>352</v>
      </c>
      <c r="B60" s="131" t="s">
        <v>353</v>
      </c>
      <c r="C60" s="131" t="s">
        <v>354</v>
      </c>
      <c r="D60" s="87" t="s">
        <v>555</v>
      </c>
      <c r="E60" s="83"/>
      <c r="F60" s="83"/>
      <c r="G60" s="83"/>
      <c r="H60" s="58"/>
      <c r="K60" s="58"/>
      <c r="L60" s="83"/>
      <c r="M60" s="83"/>
      <c r="N60" s="83"/>
      <c r="O60" s="83"/>
      <c r="P60" s="58"/>
      <c r="Q60" s="58"/>
      <c r="R60" s="87">
        <v>0.95</v>
      </c>
      <c r="S60" s="87">
        <v>1</v>
      </c>
      <c r="T60" s="3" t="s">
        <v>216</v>
      </c>
      <c r="U60" s="3" t="s">
        <v>216</v>
      </c>
      <c r="V60" s="3" t="s">
        <v>216</v>
      </c>
      <c r="W60" s="83"/>
      <c r="X60" s="87"/>
      <c r="Y60" s="87"/>
      <c r="Z60" s="3" t="s">
        <v>216</v>
      </c>
      <c r="AA60" s="3" t="s">
        <v>216</v>
      </c>
      <c r="AB60" s="3" t="s">
        <v>216</v>
      </c>
      <c r="AC60" s="83"/>
      <c r="AD60" s="67" t="s">
        <v>553</v>
      </c>
      <c r="AE60" s="67"/>
      <c r="AF60" s="67"/>
    </row>
    <row r="61" spans="1:52" s="114" customFormat="1" ht="52.5">
      <c r="A61" s="84" t="s">
        <v>355</v>
      </c>
      <c r="B61" s="84" t="s">
        <v>356</v>
      </c>
      <c r="C61" s="84" t="s">
        <v>357</v>
      </c>
      <c r="D61" s="41" t="s">
        <v>552</v>
      </c>
      <c r="E61" s="81"/>
      <c r="F61" s="81"/>
      <c r="G61" s="81"/>
      <c r="H61" s="51"/>
      <c r="I61" s="21"/>
      <c r="J61" s="21"/>
      <c r="K61" s="51"/>
      <c r="L61" s="81"/>
      <c r="M61" s="81"/>
      <c r="N61" s="81"/>
      <c r="O61" s="81"/>
      <c r="P61" s="51"/>
      <c r="Q61" s="51"/>
      <c r="R61" s="41">
        <v>0.93</v>
      </c>
      <c r="S61" s="41">
        <v>1</v>
      </c>
      <c r="T61" s="4" t="s">
        <v>216</v>
      </c>
      <c r="U61" s="4" t="s">
        <v>216</v>
      </c>
      <c r="V61" s="4" t="s">
        <v>216</v>
      </c>
      <c r="W61" s="81"/>
      <c r="X61" s="41"/>
      <c r="Y61" s="41"/>
      <c r="Z61" s="4" t="s">
        <v>216</v>
      </c>
      <c r="AA61" s="4" t="s">
        <v>216</v>
      </c>
      <c r="AB61" s="4" t="s">
        <v>216</v>
      </c>
      <c r="AC61" s="81"/>
      <c r="AD61" s="67" t="s">
        <v>553</v>
      </c>
      <c r="AE61" s="67" t="s">
        <v>474</v>
      </c>
      <c r="AF61" s="67"/>
      <c r="AG61" s="31"/>
      <c r="AH61" s="113"/>
      <c r="AI61" s="116"/>
      <c r="AJ61" s="116"/>
      <c r="AK61" s="116"/>
      <c r="AL61" s="116"/>
      <c r="AM61" s="116"/>
      <c r="AN61" s="116"/>
      <c r="AO61" s="116"/>
      <c r="AP61" s="116"/>
      <c r="AQ61" s="116"/>
      <c r="AR61" s="116"/>
      <c r="AS61" s="116"/>
      <c r="AT61" s="116"/>
      <c r="AU61" s="116"/>
      <c r="AV61" s="116"/>
      <c r="AW61" s="116"/>
      <c r="AX61" s="116"/>
      <c r="AY61" s="116"/>
      <c r="AZ61" s="116"/>
    </row>
    <row r="62" spans="1:32" ht="66">
      <c r="A62" s="131" t="s">
        <v>358</v>
      </c>
      <c r="B62" s="131" t="s">
        <v>359</v>
      </c>
      <c r="C62" s="131" t="s">
        <v>360</v>
      </c>
      <c r="D62" s="40" t="s">
        <v>300</v>
      </c>
      <c r="E62" s="83"/>
      <c r="F62" s="83"/>
      <c r="G62" s="83"/>
      <c r="H62" s="58"/>
      <c r="K62" s="58"/>
      <c r="L62" s="83">
        <v>0</v>
      </c>
      <c r="M62" s="137">
        <v>0.02</v>
      </c>
      <c r="N62" s="29" t="s">
        <v>217</v>
      </c>
      <c r="O62" s="29" t="s">
        <v>217</v>
      </c>
      <c r="P62" s="29" t="s">
        <v>217</v>
      </c>
      <c r="Q62" s="58"/>
      <c r="R62" s="87">
        <v>0.86</v>
      </c>
      <c r="S62" s="87">
        <v>0.99</v>
      </c>
      <c r="T62" s="3" t="s">
        <v>216</v>
      </c>
      <c r="U62" s="3" t="s">
        <v>216</v>
      </c>
      <c r="V62" s="3" t="s">
        <v>216</v>
      </c>
      <c r="W62" s="83"/>
      <c r="X62" s="87">
        <v>0.01</v>
      </c>
      <c r="Y62" s="87">
        <v>0.05</v>
      </c>
      <c r="Z62" s="3" t="s">
        <v>216</v>
      </c>
      <c r="AA62" s="3" t="s">
        <v>216</v>
      </c>
      <c r="AB62" s="3" t="s">
        <v>216</v>
      </c>
      <c r="AC62" s="83"/>
      <c r="AD62" s="67" t="s">
        <v>553</v>
      </c>
      <c r="AE62" s="67" t="s">
        <v>474</v>
      </c>
      <c r="AF62" s="67"/>
    </row>
    <row r="63" spans="1:52" s="114" customFormat="1" ht="66">
      <c r="A63" s="101" t="s">
        <v>361</v>
      </c>
      <c r="B63" s="101" t="s">
        <v>362</v>
      </c>
      <c r="C63" s="101" t="s">
        <v>363</v>
      </c>
      <c r="D63" s="41" t="s">
        <v>556</v>
      </c>
      <c r="E63" s="81"/>
      <c r="F63" s="81"/>
      <c r="G63" s="81"/>
      <c r="H63" s="51"/>
      <c r="I63" s="21"/>
      <c r="J63" s="21"/>
      <c r="K63" s="51"/>
      <c r="L63" s="81">
        <v>0</v>
      </c>
      <c r="M63" s="137">
        <v>0.005</v>
      </c>
      <c r="N63" s="29" t="s">
        <v>217</v>
      </c>
      <c r="O63" s="29" t="s">
        <v>217</v>
      </c>
      <c r="P63" s="29" t="s">
        <v>217</v>
      </c>
      <c r="Q63" s="51"/>
      <c r="R63" s="41">
        <v>0.945</v>
      </c>
      <c r="S63" s="41">
        <v>1</v>
      </c>
      <c r="T63" s="4" t="s">
        <v>216</v>
      </c>
      <c r="U63" s="4" t="s">
        <v>216</v>
      </c>
      <c r="V63" s="4" t="s">
        <v>216</v>
      </c>
      <c r="W63" s="81"/>
      <c r="X63" s="41"/>
      <c r="Y63" s="41"/>
      <c r="Z63" s="4" t="s">
        <v>216</v>
      </c>
      <c r="AA63" s="4" t="s">
        <v>216</v>
      </c>
      <c r="AB63" s="4" t="s">
        <v>216</v>
      </c>
      <c r="AC63" s="81"/>
      <c r="AD63" s="67" t="s">
        <v>557</v>
      </c>
      <c r="AE63" s="67"/>
      <c r="AF63" s="67"/>
      <c r="AG63" s="31"/>
      <c r="AH63" s="113"/>
      <c r="AI63" s="116"/>
      <c r="AJ63" s="116"/>
      <c r="AK63" s="116"/>
      <c r="AL63" s="116"/>
      <c r="AM63" s="116"/>
      <c r="AN63" s="116"/>
      <c r="AO63" s="116"/>
      <c r="AP63" s="116"/>
      <c r="AQ63" s="116"/>
      <c r="AR63" s="116"/>
      <c r="AS63" s="116"/>
      <c r="AT63" s="116"/>
      <c r="AU63" s="116"/>
      <c r="AV63" s="116"/>
      <c r="AW63" s="116"/>
      <c r="AX63" s="116"/>
      <c r="AY63" s="116"/>
      <c r="AZ63" s="116"/>
    </row>
    <row r="64" spans="1:32" ht="39">
      <c r="A64" s="104" t="s">
        <v>364</v>
      </c>
      <c r="B64" s="104" t="s">
        <v>365</v>
      </c>
      <c r="C64" s="104" t="s">
        <v>366</v>
      </c>
      <c r="D64" s="40" t="s">
        <v>558</v>
      </c>
      <c r="E64" s="83"/>
      <c r="F64" s="83"/>
      <c r="G64" s="83"/>
      <c r="H64" s="58"/>
      <c r="K64" s="58"/>
      <c r="L64" s="83"/>
      <c r="M64" s="83"/>
      <c r="N64" s="83"/>
      <c r="O64" s="83"/>
      <c r="P64" s="58"/>
      <c r="Q64" s="58"/>
      <c r="R64" s="87">
        <v>0.95</v>
      </c>
      <c r="S64" s="87">
        <v>0.995</v>
      </c>
      <c r="T64" s="3" t="s">
        <v>216</v>
      </c>
      <c r="U64" s="3" t="s">
        <v>216</v>
      </c>
      <c r="V64" s="3" t="s">
        <v>216</v>
      </c>
      <c r="W64" s="83"/>
      <c r="X64" s="87">
        <v>0.005</v>
      </c>
      <c r="Y64" s="87">
        <v>0.05</v>
      </c>
      <c r="Z64" s="3" t="s">
        <v>216</v>
      </c>
      <c r="AA64" s="3" t="s">
        <v>216</v>
      </c>
      <c r="AB64" s="3" t="s">
        <v>216</v>
      </c>
      <c r="AC64" s="83"/>
      <c r="AD64" s="67"/>
      <c r="AE64" s="67"/>
      <c r="AF64" s="67"/>
    </row>
    <row r="65" spans="1:52" s="114" customFormat="1" ht="78.75">
      <c r="A65" s="84" t="s">
        <v>367</v>
      </c>
      <c r="B65" s="84" t="s">
        <v>368</v>
      </c>
      <c r="C65" s="84" t="s">
        <v>369</v>
      </c>
      <c r="D65" s="41" t="s">
        <v>559</v>
      </c>
      <c r="E65" s="81"/>
      <c r="F65" s="81"/>
      <c r="G65" s="81"/>
      <c r="H65" s="51"/>
      <c r="I65" s="21"/>
      <c r="J65" s="21"/>
      <c r="K65" s="51"/>
      <c r="L65" s="81">
        <v>0</v>
      </c>
      <c r="M65" s="81">
        <v>0.001</v>
      </c>
      <c r="N65" s="29" t="s">
        <v>217</v>
      </c>
      <c r="O65" s="29" t="s">
        <v>217</v>
      </c>
      <c r="P65" s="29" t="s">
        <v>217</v>
      </c>
      <c r="Q65" s="51"/>
      <c r="R65" s="41">
        <v>0.679</v>
      </c>
      <c r="S65" s="170">
        <v>0.933</v>
      </c>
      <c r="T65" s="4" t="s">
        <v>216</v>
      </c>
      <c r="U65" s="4" t="s">
        <v>216</v>
      </c>
      <c r="V65" s="4" t="s">
        <v>216</v>
      </c>
      <c r="W65" s="81"/>
      <c r="X65" s="41">
        <v>0.067</v>
      </c>
      <c r="Y65" s="41">
        <v>0.28</v>
      </c>
      <c r="Z65" s="4" t="s">
        <v>216</v>
      </c>
      <c r="AA65" s="4" t="s">
        <v>216</v>
      </c>
      <c r="AB65" s="4" t="s">
        <v>216</v>
      </c>
      <c r="AC65" s="81"/>
      <c r="AD65" s="67" t="s">
        <v>560</v>
      </c>
      <c r="AE65" s="67" t="s">
        <v>561</v>
      </c>
      <c r="AF65" s="67"/>
      <c r="AG65" s="31"/>
      <c r="AH65" s="113"/>
      <c r="AI65" s="116"/>
      <c r="AJ65" s="116"/>
      <c r="AK65" s="116"/>
      <c r="AL65" s="116"/>
      <c r="AM65" s="116"/>
      <c r="AN65" s="116"/>
      <c r="AO65" s="116"/>
      <c r="AP65" s="116"/>
      <c r="AQ65" s="116"/>
      <c r="AR65" s="116"/>
      <c r="AS65" s="116"/>
      <c r="AT65" s="116"/>
      <c r="AU65" s="116"/>
      <c r="AV65" s="116"/>
      <c r="AW65" s="116"/>
      <c r="AX65" s="116"/>
      <c r="AY65" s="116"/>
      <c r="AZ65" s="116"/>
    </row>
    <row r="66" spans="1:32" ht="52.5">
      <c r="A66" s="131" t="s">
        <v>370</v>
      </c>
      <c r="B66" s="131" t="s">
        <v>371</v>
      </c>
      <c r="C66" s="131" t="s">
        <v>372</v>
      </c>
      <c r="D66" s="40" t="s">
        <v>562</v>
      </c>
      <c r="E66" s="83"/>
      <c r="F66" s="83"/>
      <c r="G66" s="83"/>
      <c r="H66" s="58"/>
      <c r="K66" s="58"/>
      <c r="L66" s="83">
        <v>0</v>
      </c>
      <c r="M66" s="83">
        <v>0.001</v>
      </c>
      <c r="N66" s="29" t="s">
        <v>217</v>
      </c>
      <c r="O66" s="29" t="s">
        <v>217</v>
      </c>
      <c r="P66" s="29" t="s">
        <v>217</v>
      </c>
      <c r="Q66" s="58"/>
      <c r="R66" s="87">
        <v>0.919</v>
      </c>
      <c r="S66" s="174">
        <v>0.995</v>
      </c>
      <c r="T66" s="3" t="s">
        <v>216</v>
      </c>
      <c r="U66" s="3" t="s">
        <v>216</v>
      </c>
      <c r="V66" s="3" t="s">
        <v>216</v>
      </c>
      <c r="W66" s="83"/>
      <c r="X66" s="87">
        <v>0.005</v>
      </c>
      <c r="Y66" s="87">
        <v>0.05</v>
      </c>
      <c r="Z66" s="3" t="s">
        <v>216</v>
      </c>
      <c r="AA66" s="3" t="s">
        <v>216</v>
      </c>
      <c r="AB66" s="3" t="s">
        <v>216</v>
      </c>
      <c r="AC66" s="83"/>
      <c r="AD66" s="67" t="s">
        <v>560</v>
      </c>
      <c r="AE66" s="67"/>
      <c r="AF66" s="67"/>
    </row>
    <row r="67" spans="1:52" s="114" customFormat="1" ht="78.75">
      <c r="A67" s="84" t="s">
        <v>373</v>
      </c>
      <c r="B67" s="84" t="s">
        <v>374</v>
      </c>
      <c r="C67" s="84" t="s">
        <v>375</v>
      </c>
      <c r="D67" s="41" t="s">
        <v>17</v>
      </c>
      <c r="E67" s="81"/>
      <c r="F67" s="81">
        <v>0</v>
      </c>
      <c r="G67" s="81">
        <v>0.005</v>
      </c>
      <c r="H67" s="29" t="s">
        <v>217</v>
      </c>
      <c r="I67" s="29" t="s">
        <v>217</v>
      </c>
      <c r="J67" s="29" t="s">
        <v>217</v>
      </c>
      <c r="K67" s="51"/>
      <c r="L67" s="81">
        <v>0</v>
      </c>
      <c r="M67" s="81">
        <v>0.01</v>
      </c>
      <c r="N67" s="29" t="s">
        <v>217</v>
      </c>
      <c r="O67" s="29" t="s">
        <v>217</v>
      </c>
      <c r="P67" s="29" t="s">
        <v>217</v>
      </c>
      <c r="Q67" s="51"/>
      <c r="R67" s="41">
        <v>0.675</v>
      </c>
      <c r="S67" s="41">
        <v>0.967</v>
      </c>
      <c r="T67" s="4" t="s">
        <v>216</v>
      </c>
      <c r="U67" s="4" t="s">
        <v>216</v>
      </c>
      <c r="V67" s="4" t="s">
        <v>216</v>
      </c>
      <c r="W67" s="81"/>
      <c r="X67" s="41">
        <v>0.033</v>
      </c>
      <c r="Y67" s="41">
        <v>0.31</v>
      </c>
      <c r="Z67" s="4" t="s">
        <v>216</v>
      </c>
      <c r="AA67" s="4" t="s">
        <v>216</v>
      </c>
      <c r="AB67" s="4" t="s">
        <v>216</v>
      </c>
      <c r="AC67" s="81"/>
      <c r="AD67" s="67"/>
      <c r="AE67" s="67"/>
      <c r="AF67" s="67"/>
      <c r="AG67" s="31"/>
      <c r="AH67" s="113"/>
      <c r="AI67" s="116"/>
      <c r="AJ67" s="116"/>
      <c r="AK67" s="116"/>
      <c r="AL67" s="116"/>
      <c r="AM67" s="116"/>
      <c r="AN67" s="116"/>
      <c r="AO67" s="116"/>
      <c r="AP67" s="116"/>
      <c r="AQ67" s="116"/>
      <c r="AR67" s="116"/>
      <c r="AS67" s="116"/>
      <c r="AT67" s="116"/>
      <c r="AU67" s="116"/>
      <c r="AV67" s="116"/>
      <c r="AW67" s="116"/>
      <c r="AX67" s="116"/>
      <c r="AY67" s="116"/>
      <c r="AZ67" s="116"/>
    </row>
    <row r="68" spans="1:32" ht="66">
      <c r="A68" s="131" t="s">
        <v>376</v>
      </c>
      <c r="B68" s="131" t="s">
        <v>377</v>
      </c>
      <c r="C68" s="131" t="s">
        <v>378</v>
      </c>
      <c r="D68" s="40" t="s">
        <v>563</v>
      </c>
      <c r="E68" s="83"/>
      <c r="F68" s="83"/>
      <c r="G68" s="83"/>
      <c r="H68" s="58"/>
      <c r="K68" s="58"/>
      <c r="L68" s="83"/>
      <c r="M68" s="83"/>
      <c r="N68" s="83"/>
      <c r="O68" s="83"/>
      <c r="P68" s="58"/>
      <c r="Q68" s="58"/>
      <c r="R68" s="87">
        <v>0.755</v>
      </c>
      <c r="S68" s="87">
        <v>0.935</v>
      </c>
      <c r="T68" s="3" t="s">
        <v>216</v>
      </c>
      <c r="U68" s="3" t="s">
        <v>216</v>
      </c>
      <c r="V68" s="3" t="s">
        <v>216</v>
      </c>
      <c r="W68" s="83"/>
      <c r="X68" s="87">
        <v>0.015</v>
      </c>
      <c r="Y68" s="87">
        <v>0.045</v>
      </c>
      <c r="Z68" s="3" t="s">
        <v>216</v>
      </c>
      <c r="AA68" s="3" t="s">
        <v>216</v>
      </c>
      <c r="AB68" s="3" t="s">
        <v>216</v>
      </c>
      <c r="AC68" s="83"/>
      <c r="AD68" s="120" t="s">
        <v>564</v>
      </c>
      <c r="AE68" s="67"/>
      <c r="AF68" s="67"/>
    </row>
    <row r="69" spans="1:52" s="114" customFormat="1" ht="52.5">
      <c r="A69" s="84" t="s">
        <v>379</v>
      </c>
      <c r="B69" s="84" t="s">
        <v>380</v>
      </c>
      <c r="C69" s="101" t="s">
        <v>381</v>
      </c>
      <c r="D69" s="41" t="s">
        <v>18</v>
      </c>
      <c r="E69" s="81"/>
      <c r="F69" s="81"/>
      <c r="G69" s="81"/>
      <c r="H69" s="51"/>
      <c r="I69" s="21"/>
      <c r="J69" s="21"/>
      <c r="K69" s="51"/>
      <c r="L69" s="81">
        <v>0.005</v>
      </c>
      <c r="M69" s="81">
        <v>0.04</v>
      </c>
      <c r="N69" s="29" t="s">
        <v>217</v>
      </c>
      <c r="O69" s="29" t="s">
        <v>217</v>
      </c>
      <c r="P69" s="29" t="s">
        <v>217</v>
      </c>
      <c r="Q69" s="51"/>
      <c r="R69" s="41">
        <v>0.73</v>
      </c>
      <c r="S69" s="41">
        <v>0.97</v>
      </c>
      <c r="T69" s="4" t="s">
        <v>216</v>
      </c>
      <c r="U69" s="4" t="s">
        <v>216</v>
      </c>
      <c r="V69" s="4" t="s">
        <v>216</v>
      </c>
      <c r="W69" s="81"/>
      <c r="X69" s="41">
        <v>0.025</v>
      </c>
      <c r="Y69" s="41">
        <v>0.19</v>
      </c>
      <c r="Z69" s="4" t="s">
        <v>216</v>
      </c>
      <c r="AA69" s="4" t="s">
        <v>216</v>
      </c>
      <c r="AB69" s="4" t="s">
        <v>216</v>
      </c>
      <c r="AC69" s="81"/>
      <c r="AD69" s="67" t="s">
        <v>560</v>
      </c>
      <c r="AE69" s="67" t="s">
        <v>561</v>
      </c>
      <c r="AF69" s="67"/>
      <c r="AG69" s="31"/>
      <c r="AH69" s="113"/>
      <c r="AI69" s="116"/>
      <c r="AJ69" s="116"/>
      <c r="AK69" s="116"/>
      <c r="AL69" s="116"/>
      <c r="AM69" s="116"/>
      <c r="AN69" s="116"/>
      <c r="AO69" s="116"/>
      <c r="AP69" s="116"/>
      <c r="AQ69" s="116"/>
      <c r="AR69" s="116"/>
      <c r="AS69" s="116"/>
      <c r="AT69" s="116"/>
      <c r="AU69" s="116"/>
      <c r="AV69" s="116"/>
      <c r="AW69" s="116"/>
      <c r="AX69" s="116"/>
      <c r="AY69" s="116"/>
      <c r="AZ69" s="116"/>
    </row>
    <row r="70" spans="1:32" ht="52.5">
      <c r="A70" s="104" t="s">
        <v>382</v>
      </c>
      <c r="B70" s="104" t="s">
        <v>383</v>
      </c>
      <c r="C70" s="104" t="s">
        <v>384</v>
      </c>
      <c r="D70" s="40" t="s">
        <v>551</v>
      </c>
      <c r="E70" s="83"/>
      <c r="F70" s="83"/>
      <c r="G70" s="83"/>
      <c r="H70" s="58"/>
      <c r="K70" s="58"/>
      <c r="L70" s="83">
        <v>0</v>
      </c>
      <c r="M70" s="83">
        <v>0.005</v>
      </c>
      <c r="N70" s="29" t="s">
        <v>217</v>
      </c>
      <c r="O70" s="29" t="s">
        <v>217</v>
      </c>
      <c r="P70" s="29" t="s">
        <v>217</v>
      </c>
      <c r="Q70" s="58"/>
      <c r="R70" s="87">
        <v>0.74</v>
      </c>
      <c r="S70" s="87">
        <v>0.985</v>
      </c>
      <c r="T70" s="3" t="s">
        <v>216</v>
      </c>
      <c r="U70" s="3" t="s">
        <v>216</v>
      </c>
      <c r="V70" s="3" t="s">
        <v>216</v>
      </c>
      <c r="W70" s="83"/>
      <c r="X70" s="87">
        <v>0.015</v>
      </c>
      <c r="Y70" s="87">
        <v>0.255</v>
      </c>
      <c r="Z70" s="3" t="s">
        <v>216</v>
      </c>
      <c r="AA70" s="3" t="s">
        <v>216</v>
      </c>
      <c r="AB70" s="3" t="s">
        <v>216</v>
      </c>
      <c r="AC70" s="83"/>
      <c r="AD70" s="67"/>
      <c r="AE70" s="67"/>
      <c r="AF70" s="67"/>
    </row>
    <row r="71" spans="1:52" s="114" customFormat="1" ht="66">
      <c r="A71" s="101" t="s">
        <v>385</v>
      </c>
      <c r="B71" s="101" t="s">
        <v>386</v>
      </c>
      <c r="C71" s="101" t="s">
        <v>387</v>
      </c>
      <c r="D71" s="41" t="s">
        <v>565</v>
      </c>
      <c r="E71" s="81"/>
      <c r="F71" s="81"/>
      <c r="G71" s="81"/>
      <c r="H71" s="51"/>
      <c r="I71" s="21"/>
      <c r="J71" s="21"/>
      <c r="K71" s="51"/>
      <c r="L71" s="81"/>
      <c r="M71" s="81"/>
      <c r="N71" s="81"/>
      <c r="O71" s="81"/>
      <c r="P71" s="51"/>
      <c r="Q71" s="51"/>
      <c r="R71" s="41">
        <v>0.67</v>
      </c>
      <c r="S71" s="41">
        <v>0.899</v>
      </c>
      <c r="T71" s="4" t="s">
        <v>216</v>
      </c>
      <c r="U71" s="4" t="s">
        <v>216</v>
      </c>
      <c r="V71" s="4" t="s">
        <v>216</v>
      </c>
      <c r="W71" s="81"/>
      <c r="X71" s="41">
        <v>0.001</v>
      </c>
      <c r="Y71" s="41">
        <v>0.03</v>
      </c>
      <c r="Z71" s="4" t="s">
        <v>216</v>
      </c>
      <c r="AA71" s="4" t="s">
        <v>216</v>
      </c>
      <c r="AB71" s="4" t="s">
        <v>216</v>
      </c>
      <c r="AC71" s="81"/>
      <c r="AD71" s="121" t="s">
        <v>566</v>
      </c>
      <c r="AE71" s="67"/>
      <c r="AF71" s="67"/>
      <c r="AG71" s="31"/>
      <c r="AH71" s="113"/>
      <c r="AI71" s="116"/>
      <c r="AJ71" s="116"/>
      <c r="AK71" s="116"/>
      <c r="AL71" s="116"/>
      <c r="AM71" s="116"/>
      <c r="AN71" s="116"/>
      <c r="AO71" s="116"/>
      <c r="AP71" s="116"/>
      <c r="AQ71" s="116"/>
      <c r="AR71" s="116"/>
      <c r="AS71" s="116"/>
      <c r="AT71" s="116"/>
      <c r="AU71" s="116"/>
      <c r="AV71" s="116"/>
      <c r="AW71" s="116"/>
      <c r="AX71" s="116"/>
      <c r="AY71" s="116"/>
      <c r="AZ71" s="116"/>
    </row>
    <row r="72" spans="1:32" ht="52.5">
      <c r="A72" s="131" t="s">
        <v>388</v>
      </c>
      <c r="B72" s="131" t="s">
        <v>389</v>
      </c>
      <c r="C72" s="131" t="s">
        <v>390</v>
      </c>
      <c r="D72" s="40" t="s">
        <v>19</v>
      </c>
      <c r="E72" s="83"/>
      <c r="F72" s="83">
        <v>0</v>
      </c>
      <c r="G72" s="83">
        <v>0.005</v>
      </c>
      <c r="H72" s="29" t="s">
        <v>217</v>
      </c>
      <c r="I72" s="29" t="s">
        <v>217</v>
      </c>
      <c r="J72" s="29" t="s">
        <v>217</v>
      </c>
      <c r="K72" s="58"/>
      <c r="L72" s="83"/>
      <c r="M72" s="83"/>
      <c r="N72" s="83"/>
      <c r="O72" s="83"/>
      <c r="P72" s="58"/>
      <c r="Q72" s="58"/>
      <c r="R72" s="87">
        <v>0.365</v>
      </c>
      <c r="S72" s="87">
        <v>0.824</v>
      </c>
      <c r="T72" s="3" t="s">
        <v>216</v>
      </c>
      <c r="U72" s="3" t="s">
        <v>216</v>
      </c>
      <c r="V72" s="3" t="s">
        <v>216</v>
      </c>
      <c r="W72" s="83"/>
      <c r="X72" s="87">
        <v>0.176</v>
      </c>
      <c r="Y72" s="87">
        <v>0.63</v>
      </c>
      <c r="Z72" s="3" t="s">
        <v>216</v>
      </c>
      <c r="AA72" s="3" t="s">
        <v>216</v>
      </c>
      <c r="AB72" s="3" t="s">
        <v>216</v>
      </c>
      <c r="AC72" s="83"/>
      <c r="AD72" s="67"/>
      <c r="AE72" s="67"/>
      <c r="AF72" s="67"/>
    </row>
    <row r="73" spans="1:52" s="114" customFormat="1" ht="52.5">
      <c r="A73" s="84" t="s">
        <v>391</v>
      </c>
      <c r="B73" s="84" t="s">
        <v>392</v>
      </c>
      <c r="C73" s="84" t="s">
        <v>393</v>
      </c>
      <c r="D73" s="41" t="s">
        <v>20</v>
      </c>
      <c r="E73" s="81"/>
      <c r="F73" s="81"/>
      <c r="G73" s="81"/>
      <c r="H73" s="51"/>
      <c r="I73" s="21"/>
      <c r="J73" s="21"/>
      <c r="K73" s="51"/>
      <c r="L73" s="81"/>
      <c r="M73" s="81"/>
      <c r="N73" s="81"/>
      <c r="O73" s="81"/>
      <c r="P73" s="51"/>
      <c r="Q73" s="51"/>
      <c r="R73" s="41">
        <v>0.34</v>
      </c>
      <c r="S73" s="41">
        <v>0.824</v>
      </c>
      <c r="T73" s="4" t="s">
        <v>216</v>
      </c>
      <c r="U73" s="4" t="s">
        <v>216</v>
      </c>
      <c r="V73" s="4" t="s">
        <v>216</v>
      </c>
      <c r="W73" s="81"/>
      <c r="X73" s="41">
        <v>0.176</v>
      </c>
      <c r="Y73" s="41">
        <v>0.66</v>
      </c>
      <c r="Z73" s="4" t="s">
        <v>216</v>
      </c>
      <c r="AA73" s="4" t="s">
        <v>216</v>
      </c>
      <c r="AB73" s="4" t="s">
        <v>216</v>
      </c>
      <c r="AC73" s="81"/>
      <c r="AD73" s="67"/>
      <c r="AE73" s="67"/>
      <c r="AF73" s="67"/>
      <c r="AG73" s="31"/>
      <c r="AH73" s="113"/>
      <c r="AI73" s="116"/>
      <c r="AJ73" s="116"/>
      <c r="AK73" s="116"/>
      <c r="AL73" s="116"/>
      <c r="AM73" s="116"/>
      <c r="AN73" s="116"/>
      <c r="AO73" s="116"/>
      <c r="AP73" s="116"/>
      <c r="AQ73" s="116"/>
      <c r="AR73" s="116"/>
      <c r="AS73" s="116"/>
      <c r="AT73" s="116"/>
      <c r="AU73" s="116"/>
      <c r="AV73" s="116"/>
      <c r="AW73" s="116"/>
      <c r="AX73" s="116"/>
      <c r="AY73" s="116"/>
      <c r="AZ73" s="116"/>
    </row>
    <row r="74" spans="1:32" ht="26.25">
      <c r="A74" s="131" t="s">
        <v>394</v>
      </c>
      <c r="B74" s="131" t="s">
        <v>395</v>
      </c>
      <c r="C74" s="131" t="s">
        <v>255</v>
      </c>
      <c r="D74" s="40" t="s">
        <v>567</v>
      </c>
      <c r="E74" s="83"/>
      <c r="F74" s="83"/>
      <c r="G74" s="83"/>
      <c r="H74" s="58"/>
      <c r="K74" s="58"/>
      <c r="L74" s="83">
        <v>0</v>
      </c>
      <c r="M74" s="83">
        <v>0.005</v>
      </c>
      <c r="N74" s="29" t="s">
        <v>217</v>
      </c>
      <c r="O74" s="29" t="s">
        <v>217</v>
      </c>
      <c r="P74" s="29" t="s">
        <v>217</v>
      </c>
      <c r="Q74" s="58"/>
      <c r="R74" s="87">
        <v>0.975</v>
      </c>
      <c r="S74" s="87">
        <v>1</v>
      </c>
      <c r="T74" s="3" t="s">
        <v>216</v>
      </c>
      <c r="U74" s="3" t="s">
        <v>216</v>
      </c>
      <c r="V74" s="3" t="s">
        <v>216</v>
      </c>
      <c r="W74" s="83"/>
      <c r="X74" s="87">
        <v>0</v>
      </c>
      <c r="Y74" s="87">
        <v>0.02</v>
      </c>
      <c r="Z74" s="3" t="s">
        <v>216</v>
      </c>
      <c r="AA74" s="3" t="s">
        <v>216</v>
      </c>
      <c r="AB74" s="3" t="s">
        <v>216</v>
      </c>
      <c r="AC74" s="83"/>
      <c r="AD74" s="67"/>
      <c r="AE74" s="67"/>
      <c r="AF74" s="67"/>
    </row>
    <row r="75" spans="1:52" s="114" customFormat="1" ht="66">
      <c r="A75" s="84" t="s">
        <v>396</v>
      </c>
      <c r="B75" s="84" t="s">
        <v>397</v>
      </c>
      <c r="C75" s="84" t="s">
        <v>398</v>
      </c>
      <c r="D75" s="41" t="s">
        <v>1</v>
      </c>
      <c r="E75" s="81"/>
      <c r="F75" s="81"/>
      <c r="G75" s="81"/>
      <c r="H75" s="51"/>
      <c r="I75" s="21"/>
      <c r="J75" s="21"/>
      <c r="K75" s="51"/>
      <c r="L75" s="81">
        <v>0</v>
      </c>
      <c r="M75" s="81">
        <v>0.005</v>
      </c>
      <c r="N75" s="29" t="s">
        <v>217</v>
      </c>
      <c r="O75" s="29" t="s">
        <v>217</v>
      </c>
      <c r="P75" s="29" t="s">
        <v>217</v>
      </c>
      <c r="Q75" s="51"/>
      <c r="R75" s="41">
        <v>0.685</v>
      </c>
      <c r="S75" s="41">
        <v>0.89</v>
      </c>
      <c r="T75" s="4" t="s">
        <v>216</v>
      </c>
      <c r="U75" s="4" t="s">
        <v>216</v>
      </c>
      <c r="V75" s="4" t="s">
        <v>216</v>
      </c>
      <c r="W75" s="81"/>
      <c r="X75" s="41">
        <v>0.11</v>
      </c>
      <c r="Y75" s="41">
        <v>0.31</v>
      </c>
      <c r="Z75" s="4" t="s">
        <v>216</v>
      </c>
      <c r="AA75" s="4" t="s">
        <v>216</v>
      </c>
      <c r="AB75" s="4" t="s">
        <v>216</v>
      </c>
      <c r="AC75" s="81"/>
      <c r="AD75" s="67"/>
      <c r="AE75" s="67"/>
      <c r="AF75" s="67"/>
      <c r="AG75" s="31"/>
      <c r="AH75" s="113"/>
      <c r="AI75" s="116"/>
      <c r="AJ75" s="116"/>
      <c r="AK75" s="116"/>
      <c r="AL75" s="116"/>
      <c r="AM75" s="116"/>
      <c r="AN75" s="116"/>
      <c r="AO75" s="116"/>
      <c r="AP75" s="116"/>
      <c r="AQ75" s="116"/>
      <c r="AR75" s="116"/>
      <c r="AS75" s="116"/>
      <c r="AT75" s="116"/>
      <c r="AU75" s="116"/>
      <c r="AV75" s="116"/>
      <c r="AW75" s="116"/>
      <c r="AX75" s="116"/>
      <c r="AY75" s="116"/>
      <c r="AZ75" s="116"/>
    </row>
    <row r="76" spans="1:32" ht="66">
      <c r="A76" s="104" t="s">
        <v>399</v>
      </c>
      <c r="B76" s="104" t="s">
        <v>400</v>
      </c>
      <c r="C76" s="104" t="s">
        <v>401</v>
      </c>
      <c r="D76" s="40" t="s">
        <v>21</v>
      </c>
      <c r="E76" s="83"/>
      <c r="F76" s="83"/>
      <c r="G76" s="83"/>
      <c r="H76" s="58"/>
      <c r="K76" s="58"/>
      <c r="L76" s="83">
        <v>0.001</v>
      </c>
      <c r="M76" s="83">
        <v>0.03</v>
      </c>
      <c r="N76" s="29" t="s">
        <v>217</v>
      </c>
      <c r="O76" s="29" t="s">
        <v>217</v>
      </c>
      <c r="P76" s="29" t="s">
        <v>217</v>
      </c>
      <c r="Q76" s="58"/>
      <c r="R76" s="87">
        <v>0.92</v>
      </c>
      <c r="S76" s="87">
        <v>0.998</v>
      </c>
      <c r="T76" s="3" t="s">
        <v>216</v>
      </c>
      <c r="U76" s="3" t="s">
        <v>216</v>
      </c>
      <c r="V76" s="3" t="s">
        <v>216</v>
      </c>
      <c r="W76" s="83"/>
      <c r="X76" s="87"/>
      <c r="Y76" s="87"/>
      <c r="Z76" s="3" t="s">
        <v>216</v>
      </c>
      <c r="AA76" s="3" t="s">
        <v>216</v>
      </c>
      <c r="AB76" s="3" t="s">
        <v>216</v>
      </c>
      <c r="AC76" s="83"/>
      <c r="AD76" s="67" t="s">
        <v>560</v>
      </c>
      <c r="AE76" s="119">
        <v>39814</v>
      </c>
      <c r="AF76" s="67"/>
    </row>
    <row r="77" spans="1:52" s="114" customFormat="1" ht="92.25">
      <c r="A77" s="84" t="s">
        <v>402</v>
      </c>
      <c r="B77" s="84" t="s">
        <v>403</v>
      </c>
      <c r="C77" s="84" t="s">
        <v>404</v>
      </c>
      <c r="D77" s="41" t="s">
        <v>568</v>
      </c>
      <c r="E77" s="81"/>
      <c r="F77" s="81"/>
      <c r="G77" s="81"/>
      <c r="H77" s="51"/>
      <c r="I77" s="21"/>
      <c r="J77" s="21"/>
      <c r="K77" s="51"/>
      <c r="L77" s="81">
        <v>0.001</v>
      </c>
      <c r="M77" s="81">
        <v>0.03</v>
      </c>
      <c r="N77" s="29" t="s">
        <v>217</v>
      </c>
      <c r="O77" s="29" t="s">
        <v>217</v>
      </c>
      <c r="P77" s="29" t="s">
        <v>217</v>
      </c>
      <c r="Q77" s="51"/>
      <c r="R77" s="41">
        <v>0.97</v>
      </c>
      <c r="S77" s="41">
        <v>0.999</v>
      </c>
      <c r="T77" s="4" t="s">
        <v>216</v>
      </c>
      <c r="U77" s="4" t="s">
        <v>216</v>
      </c>
      <c r="V77" s="4" t="s">
        <v>216</v>
      </c>
      <c r="W77" s="81"/>
      <c r="X77" s="41"/>
      <c r="Y77" s="41"/>
      <c r="Z77" s="4" t="s">
        <v>216</v>
      </c>
      <c r="AA77" s="4" t="s">
        <v>216</v>
      </c>
      <c r="AB77" s="4" t="s">
        <v>216</v>
      </c>
      <c r="AC77" s="81"/>
      <c r="AD77" s="67"/>
      <c r="AE77" s="67"/>
      <c r="AF77" s="67"/>
      <c r="AG77" s="31"/>
      <c r="AH77" s="113"/>
      <c r="AI77" s="116"/>
      <c r="AJ77" s="116"/>
      <c r="AK77" s="116"/>
      <c r="AL77" s="116"/>
      <c r="AM77" s="116"/>
      <c r="AN77" s="116"/>
      <c r="AO77" s="116"/>
      <c r="AP77" s="116"/>
      <c r="AQ77" s="116"/>
      <c r="AR77" s="116"/>
      <c r="AS77" s="116"/>
      <c r="AT77" s="116"/>
      <c r="AU77" s="116"/>
      <c r="AV77" s="116"/>
      <c r="AW77" s="116"/>
      <c r="AX77" s="116"/>
      <c r="AY77" s="116"/>
      <c r="AZ77" s="116"/>
    </row>
    <row r="78" spans="1:32" ht="52.5">
      <c r="A78" s="131" t="s">
        <v>405</v>
      </c>
      <c r="B78" s="131" t="s">
        <v>406</v>
      </c>
      <c r="C78" s="131" t="s">
        <v>407</v>
      </c>
      <c r="D78" s="40" t="s">
        <v>555</v>
      </c>
      <c r="E78" s="83"/>
      <c r="F78" s="83"/>
      <c r="G78" s="83"/>
      <c r="H78" s="58"/>
      <c r="K78" s="58"/>
      <c r="L78" s="83"/>
      <c r="M78" s="83"/>
      <c r="N78" s="83"/>
      <c r="O78" s="83"/>
      <c r="P78" s="58"/>
      <c r="Q78" s="58"/>
      <c r="R78" s="87">
        <v>0.95</v>
      </c>
      <c r="S78" s="87">
        <v>1</v>
      </c>
      <c r="T78" s="3" t="s">
        <v>216</v>
      </c>
      <c r="U78" s="3" t="s">
        <v>216</v>
      </c>
      <c r="V78" s="3" t="s">
        <v>216</v>
      </c>
      <c r="W78" s="83"/>
      <c r="X78" s="87"/>
      <c r="Y78" s="87"/>
      <c r="Z78" s="3" t="s">
        <v>216</v>
      </c>
      <c r="AA78" s="3" t="s">
        <v>216</v>
      </c>
      <c r="AB78" s="3" t="s">
        <v>216</v>
      </c>
      <c r="AC78" s="83"/>
      <c r="AD78" s="67" t="s">
        <v>557</v>
      </c>
      <c r="AE78" s="67"/>
      <c r="AF78" s="67"/>
    </row>
    <row r="79" spans="1:52" s="114" customFormat="1" ht="26.25">
      <c r="A79" s="84" t="s">
        <v>408</v>
      </c>
      <c r="B79" s="84" t="s">
        <v>409</v>
      </c>
      <c r="C79" s="84" t="s">
        <v>255</v>
      </c>
      <c r="D79" s="41" t="s">
        <v>569</v>
      </c>
      <c r="E79" s="81"/>
      <c r="F79" s="81"/>
      <c r="G79" s="81"/>
      <c r="H79" s="51"/>
      <c r="I79" s="21"/>
      <c r="J79" s="21"/>
      <c r="K79" s="51"/>
      <c r="L79" s="81">
        <v>0.001</v>
      </c>
      <c r="M79" s="81">
        <v>0.03</v>
      </c>
      <c r="N79" s="29" t="s">
        <v>217</v>
      </c>
      <c r="O79" s="29" t="s">
        <v>217</v>
      </c>
      <c r="P79" s="29" t="s">
        <v>217</v>
      </c>
      <c r="Q79" s="51"/>
      <c r="R79" s="41">
        <v>0.95</v>
      </c>
      <c r="S79" s="41">
        <v>0.999</v>
      </c>
      <c r="T79" s="4" t="s">
        <v>216</v>
      </c>
      <c r="U79" s="4" t="s">
        <v>216</v>
      </c>
      <c r="V79" s="4" t="s">
        <v>216</v>
      </c>
      <c r="W79" s="81"/>
      <c r="X79" s="41">
        <v>0</v>
      </c>
      <c r="Y79" s="41">
        <v>0.02</v>
      </c>
      <c r="Z79" s="4" t="s">
        <v>216</v>
      </c>
      <c r="AA79" s="4" t="s">
        <v>216</v>
      </c>
      <c r="AB79" s="4" t="s">
        <v>216</v>
      </c>
      <c r="AC79" s="81"/>
      <c r="AD79" s="67"/>
      <c r="AE79" s="67"/>
      <c r="AF79" s="67"/>
      <c r="AG79" s="31"/>
      <c r="AH79" s="113"/>
      <c r="AI79" s="116"/>
      <c r="AJ79" s="116"/>
      <c r="AK79" s="116"/>
      <c r="AL79" s="116"/>
      <c r="AM79" s="116"/>
      <c r="AN79" s="116"/>
      <c r="AO79" s="116"/>
      <c r="AP79" s="116"/>
      <c r="AQ79" s="116"/>
      <c r="AR79" s="116"/>
      <c r="AS79" s="116"/>
      <c r="AT79" s="116"/>
      <c r="AU79" s="116"/>
      <c r="AV79" s="116"/>
      <c r="AW79" s="116"/>
      <c r="AX79" s="116"/>
      <c r="AY79" s="116"/>
      <c r="AZ79" s="116"/>
    </row>
    <row r="80" spans="1:32" ht="50.25">
      <c r="A80" s="98" t="s">
        <v>570</v>
      </c>
      <c r="B80" s="98" t="s">
        <v>571</v>
      </c>
      <c r="C80" s="98" t="s">
        <v>572</v>
      </c>
      <c r="D80" s="40" t="s">
        <v>519</v>
      </c>
      <c r="E80" s="83"/>
      <c r="F80" s="83"/>
      <c r="G80" s="83"/>
      <c r="H80" s="58"/>
      <c r="K80" s="58"/>
      <c r="L80" s="83">
        <v>0.001</v>
      </c>
      <c r="M80" s="83">
        <v>0.02</v>
      </c>
      <c r="N80" s="29" t="s">
        <v>217</v>
      </c>
      <c r="O80" s="29" t="s">
        <v>217</v>
      </c>
      <c r="P80" s="29" t="s">
        <v>217</v>
      </c>
      <c r="Q80" s="58"/>
      <c r="R80" s="87">
        <v>0.695</v>
      </c>
      <c r="S80" s="87">
        <v>0.968</v>
      </c>
      <c r="T80" s="3" t="s">
        <v>216</v>
      </c>
      <c r="U80" s="3" t="s">
        <v>216</v>
      </c>
      <c r="V80" s="3" t="s">
        <v>216</v>
      </c>
      <c r="W80" s="83"/>
      <c r="X80" s="87">
        <v>0.025</v>
      </c>
      <c r="Y80" s="87">
        <v>0.23</v>
      </c>
      <c r="Z80" s="3" t="s">
        <v>216</v>
      </c>
      <c r="AA80" s="3" t="s">
        <v>216</v>
      </c>
      <c r="AB80" s="3" t="s">
        <v>216</v>
      </c>
      <c r="AC80" s="83"/>
      <c r="AD80" s="67" t="s">
        <v>520</v>
      </c>
      <c r="AE80" s="67"/>
      <c r="AF80" s="67" t="s">
        <v>521</v>
      </c>
    </row>
    <row r="81" spans="1:52" s="114" customFormat="1" ht="50.25">
      <c r="A81" s="130" t="s">
        <v>573</v>
      </c>
      <c r="B81" s="130" t="s">
        <v>574</v>
      </c>
      <c r="C81" s="130" t="s">
        <v>575</v>
      </c>
      <c r="D81" s="41" t="s">
        <v>522</v>
      </c>
      <c r="E81" s="81"/>
      <c r="F81" s="81"/>
      <c r="G81" s="81"/>
      <c r="H81" s="51"/>
      <c r="I81" s="21"/>
      <c r="J81" s="21"/>
      <c r="K81" s="51"/>
      <c r="L81" s="81">
        <v>0.001</v>
      </c>
      <c r="M81" s="81">
        <v>0.04</v>
      </c>
      <c r="N81" s="29" t="s">
        <v>217</v>
      </c>
      <c r="O81" s="29" t="s">
        <v>217</v>
      </c>
      <c r="P81" s="29" t="s">
        <v>217</v>
      </c>
      <c r="Q81" s="51"/>
      <c r="R81" s="41">
        <v>0.56</v>
      </c>
      <c r="S81" s="41">
        <v>0.914</v>
      </c>
      <c r="T81" s="4" t="s">
        <v>216</v>
      </c>
      <c r="U81" s="4" t="s">
        <v>216</v>
      </c>
      <c r="V81" s="4" t="s">
        <v>216</v>
      </c>
      <c r="W81" s="81"/>
      <c r="X81" s="41">
        <v>0.085</v>
      </c>
      <c r="Y81" s="41">
        <v>0.4</v>
      </c>
      <c r="Z81" s="4" t="s">
        <v>216</v>
      </c>
      <c r="AA81" s="4" t="s">
        <v>216</v>
      </c>
      <c r="AB81" s="4" t="s">
        <v>216</v>
      </c>
      <c r="AC81" s="81"/>
      <c r="AD81" s="67"/>
      <c r="AE81" s="67"/>
      <c r="AF81" s="67"/>
      <c r="AG81" s="31"/>
      <c r="AH81" s="113"/>
      <c r="AI81" s="116"/>
      <c r="AJ81" s="116"/>
      <c r="AK81" s="116"/>
      <c r="AL81" s="116"/>
      <c r="AM81" s="116"/>
      <c r="AN81" s="116"/>
      <c r="AO81" s="116"/>
      <c r="AP81" s="116"/>
      <c r="AQ81" s="116"/>
      <c r="AR81" s="116"/>
      <c r="AS81" s="116"/>
      <c r="AT81" s="116"/>
      <c r="AU81" s="116"/>
      <c r="AV81" s="116"/>
      <c r="AW81" s="116"/>
      <c r="AX81" s="116"/>
      <c r="AY81" s="116"/>
      <c r="AZ81" s="116"/>
    </row>
    <row r="82" spans="1:32" ht="12.75">
      <c r="A82" s="127" t="s">
        <v>576</v>
      </c>
      <c r="B82" s="127" t="s">
        <v>577</v>
      </c>
      <c r="C82" s="127" t="s">
        <v>255</v>
      </c>
      <c r="D82" s="40" t="s">
        <v>523</v>
      </c>
      <c r="E82" s="83"/>
      <c r="F82" s="83"/>
      <c r="G82" s="83"/>
      <c r="H82" s="58"/>
      <c r="K82" s="58"/>
      <c r="L82" s="83">
        <v>0</v>
      </c>
      <c r="M82" s="83">
        <v>0.01</v>
      </c>
      <c r="N82" s="29" t="s">
        <v>217</v>
      </c>
      <c r="O82" s="29" t="s">
        <v>217</v>
      </c>
      <c r="P82" s="29" t="s">
        <v>217</v>
      </c>
      <c r="Q82" s="58"/>
      <c r="R82" s="87">
        <v>0.99</v>
      </c>
      <c r="S82" s="87">
        <v>1</v>
      </c>
      <c r="T82" s="3" t="s">
        <v>216</v>
      </c>
      <c r="U82" s="3" t="s">
        <v>216</v>
      </c>
      <c r="V82" s="3" t="s">
        <v>216</v>
      </c>
      <c r="W82" s="83"/>
      <c r="X82" s="87"/>
      <c r="Y82" s="87"/>
      <c r="Z82" s="3" t="s">
        <v>216</v>
      </c>
      <c r="AA82" s="3" t="s">
        <v>216</v>
      </c>
      <c r="AB82" s="3" t="s">
        <v>216</v>
      </c>
      <c r="AC82" s="83"/>
      <c r="AD82" s="67"/>
      <c r="AE82" s="67"/>
      <c r="AF82" s="67"/>
    </row>
    <row r="83" spans="1:52" s="114" customFormat="1" ht="12.75">
      <c r="A83" s="130" t="s">
        <v>578</v>
      </c>
      <c r="B83" s="130" t="s">
        <v>579</v>
      </c>
      <c r="C83" s="130" t="s">
        <v>255</v>
      </c>
      <c r="D83" s="41" t="s">
        <v>490</v>
      </c>
      <c r="E83" s="81"/>
      <c r="F83" s="81"/>
      <c r="G83" s="81"/>
      <c r="H83" s="51"/>
      <c r="I83" s="21"/>
      <c r="J83" s="21"/>
      <c r="K83" s="51"/>
      <c r="L83" s="81"/>
      <c r="M83" s="81"/>
      <c r="N83" s="81"/>
      <c r="O83" s="81"/>
      <c r="P83" s="51"/>
      <c r="Q83" s="51"/>
      <c r="R83" s="41">
        <v>1</v>
      </c>
      <c r="S83" s="41">
        <v>1</v>
      </c>
      <c r="T83" s="4" t="s">
        <v>216</v>
      </c>
      <c r="U83" s="4" t="s">
        <v>216</v>
      </c>
      <c r="V83" s="4" t="s">
        <v>216</v>
      </c>
      <c r="W83" s="81"/>
      <c r="X83" s="41"/>
      <c r="Y83" s="41"/>
      <c r="Z83" s="4" t="s">
        <v>216</v>
      </c>
      <c r="AA83" s="4" t="s">
        <v>216</v>
      </c>
      <c r="AB83" s="4" t="s">
        <v>216</v>
      </c>
      <c r="AC83" s="81"/>
      <c r="AD83" s="67"/>
      <c r="AE83" s="67"/>
      <c r="AF83" s="67"/>
      <c r="AG83" s="31"/>
      <c r="AH83" s="113"/>
      <c r="AI83" s="116"/>
      <c r="AJ83" s="116"/>
      <c r="AK83" s="116"/>
      <c r="AL83" s="116"/>
      <c r="AM83" s="116"/>
      <c r="AN83" s="116"/>
      <c r="AO83" s="116"/>
      <c r="AP83" s="116"/>
      <c r="AQ83" s="116"/>
      <c r="AR83" s="116"/>
      <c r="AS83" s="116"/>
      <c r="AT83" s="116"/>
      <c r="AU83" s="116"/>
      <c r="AV83" s="116"/>
      <c r="AW83" s="116"/>
      <c r="AX83" s="116"/>
      <c r="AY83" s="116"/>
      <c r="AZ83" s="116"/>
    </row>
    <row r="84" spans="1:32" ht="37.5">
      <c r="A84" s="127" t="s">
        <v>580</v>
      </c>
      <c r="B84" s="127" t="s">
        <v>581</v>
      </c>
      <c r="C84" s="127" t="s">
        <v>582</v>
      </c>
      <c r="D84" s="40" t="s">
        <v>524</v>
      </c>
      <c r="E84" s="83"/>
      <c r="F84" s="83"/>
      <c r="G84" s="83"/>
      <c r="H84" s="58"/>
      <c r="K84" s="58"/>
      <c r="L84" s="83">
        <v>0.001</v>
      </c>
      <c r="M84" s="83">
        <v>0.04</v>
      </c>
      <c r="N84" s="29" t="s">
        <v>217</v>
      </c>
      <c r="O84" s="29" t="s">
        <v>217</v>
      </c>
      <c r="P84" s="29" t="s">
        <v>217</v>
      </c>
      <c r="Q84" s="58"/>
      <c r="R84" s="87">
        <v>0.93</v>
      </c>
      <c r="S84" s="87">
        <v>0.999</v>
      </c>
      <c r="T84" s="3" t="s">
        <v>216</v>
      </c>
      <c r="U84" s="3" t="s">
        <v>216</v>
      </c>
      <c r="V84" s="3" t="s">
        <v>216</v>
      </c>
      <c r="W84" s="83"/>
      <c r="X84" s="87"/>
      <c r="Y84" s="87"/>
      <c r="Z84" s="3" t="s">
        <v>216</v>
      </c>
      <c r="AA84" s="3" t="s">
        <v>216</v>
      </c>
      <c r="AB84" s="3" t="s">
        <v>216</v>
      </c>
      <c r="AC84" s="83"/>
      <c r="AD84" s="67"/>
      <c r="AE84" s="67" t="s">
        <v>561</v>
      </c>
      <c r="AF84" s="67"/>
    </row>
    <row r="85" spans="1:52" s="114" customFormat="1" ht="37.5">
      <c r="A85" s="130" t="s">
        <v>583</v>
      </c>
      <c r="B85" s="130" t="s">
        <v>584</v>
      </c>
      <c r="C85" s="130" t="s">
        <v>585</v>
      </c>
      <c r="D85" s="41" t="s">
        <v>525</v>
      </c>
      <c r="E85" s="81"/>
      <c r="F85" s="81"/>
      <c r="G85" s="81"/>
      <c r="H85" s="51"/>
      <c r="I85" s="21"/>
      <c r="J85" s="21"/>
      <c r="K85" s="51"/>
      <c r="L85" s="81">
        <v>0.15</v>
      </c>
      <c r="M85" s="81">
        <v>0.3</v>
      </c>
      <c r="N85" s="29" t="s">
        <v>217</v>
      </c>
      <c r="O85" s="29" t="s">
        <v>217</v>
      </c>
      <c r="P85" s="29" t="s">
        <v>217</v>
      </c>
      <c r="Q85" s="51"/>
      <c r="R85" s="41">
        <v>0.68</v>
      </c>
      <c r="S85" s="41">
        <v>0.85</v>
      </c>
      <c r="T85" s="4" t="s">
        <v>216</v>
      </c>
      <c r="U85" s="4" t="s">
        <v>216</v>
      </c>
      <c r="V85" s="4" t="s">
        <v>216</v>
      </c>
      <c r="W85" s="81"/>
      <c r="X85" s="41">
        <v>0</v>
      </c>
      <c r="Y85" s="41">
        <v>0.02</v>
      </c>
      <c r="Z85" s="4" t="s">
        <v>216</v>
      </c>
      <c r="AA85" s="4" t="s">
        <v>216</v>
      </c>
      <c r="AB85" s="4" t="s">
        <v>216</v>
      </c>
      <c r="AC85" s="81"/>
      <c r="AD85" s="67"/>
      <c r="AE85" s="67"/>
      <c r="AF85" s="67"/>
      <c r="AG85" s="31"/>
      <c r="AH85" s="113"/>
      <c r="AI85" s="116"/>
      <c r="AJ85" s="116"/>
      <c r="AK85" s="116"/>
      <c r="AL85" s="116"/>
      <c r="AM85" s="116"/>
      <c r="AN85" s="116"/>
      <c r="AO85" s="116"/>
      <c r="AP85" s="116"/>
      <c r="AQ85" s="116"/>
      <c r="AR85" s="116"/>
      <c r="AS85" s="116"/>
      <c r="AT85" s="116"/>
      <c r="AU85" s="116"/>
      <c r="AV85" s="116"/>
      <c r="AW85" s="116"/>
      <c r="AX85" s="116"/>
      <c r="AY85" s="116"/>
      <c r="AZ85" s="116"/>
    </row>
    <row r="86" spans="1:32" ht="75">
      <c r="A86" s="127" t="s">
        <v>586</v>
      </c>
      <c r="B86" s="127" t="s">
        <v>587</v>
      </c>
      <c r="C86" s="138" t="s">
        <v>588</v>
      </c>
      <c r="D86" s="40" t="s">
        <v>527</v>
      </c>
      <c r="E86" s="83"/>
      <c r="F86" s="83"/>
      <c r="G86" s="83"/>
      <c r="H86" s="58"/>
      <c r="K86" s="58"/>
      <c r="L86" s="83">
        <v>0</v>
      </c>
      <c r="M86" s="83">
        <v>0.005</v>
      </c>
      <c r="N86" s="29" t="s">
        <v>217</v>
      </c>
      <c r="O86" s="29" t="s">
        <v>217</v>
      </c>
      <c r="P86" s="29" t="s">
        <v>217</v>
      </c>
      <c r="Q86" s="58"/>
      <c r="R86" s="87">
        <v>0.55</v>
      </c>
      <c r="S86" s="87">
        <v>0.909</v>
      </c>
      <c r="T86" s="3" t="s">
        <v>216</v>
      </c>
      <c r="U86" s="3" t="s">
        <v>216</v>
      </c>
      <c r="V86" s="3" t="s">
        <v>216</v>
      </c>
      <c r="W86" s="83"/>
      <c r="X86" s="87">
        <v>0.085</v>
      </c>
      <c r="Y86" s="87">
        <v>0.38</v>
      </c>
      <c r="Z86" s="3" t="s">
        <v>216</v>
      </c>
      <c r="AA86" s="3" t="s">
        <v>216</v>
      </c>
      <c r="AB86" s="3" t="s">
        <v>216</v>
      </c>
      <c r="AC86" s="83"/>
      <c r="AD86" s="67" t="s">
        <v>520</v>
      </c>
      <c r="AE86" s="67" t="s">
        <v>561</v>
      </c>
      <c r="AF86" s="67" t="s">
        <v>521</v>
      </c>
    </row>
    <row r="87" spans="1:52" s="114" customFormat="1" ht="50.25">
      <c r="A87" s="130" t="s">
        <v>589</v>
      </c>
      <c r="B87" s="130" t="s">
        <v>590</v>
      </c>
      <c r="C87" s="130" t="s">
        <v>591</v>
      </c>
      <c r="D87" s="41" t="s">
        <v>526</v>
      </c>
      <c r="E87" s="81"/>
      <c r="F87" s="81"/>
      <c r="G87" s="81"/>
      <c r="H87" s="51"/>
      <c r="I87" s="21"/>
      <c r="J87" s="21"/>
      <c r="L87" s="81">
        <v>0.001</v>
      </c>
      <c r="M87" s="81">
        <v>0.04</v>
      </c>
      <c r="N87" s="29" t="s">
        <v>217</v>
      </c>
      <c r="O87" s="29" t="s">
        <v>217</v>
      </c>
      <c r="P87" s="29" t="s">
        <v>217</v>
      </c>
      <c r="Q87" s="51"/>
      <c r="R87" s="41">
        <v>0.55</v>
      </c>
      <c r="S87" s="41">
        <v>0.923</v>
      </c>
      <c r="T87" s="4" t="s">
        <v>216</v>
      </c>
      <c r="U87" s="4" t="s">
        <v>216</v>
      </c>
      <c r="V87" s="4" t="s">
        <v>216</v>
      </c>
      <c r="W87" s="81"/>
      <c r="X87" s="41">
        <v>0.076</v>
      </c>
      <c r="Y87" s="41">
        <v>0.4</v>
      </c>
      <c r="Z87" s="4" t="s">
        <v>216</v>
      </c>
      <c r="AA87" s="4" t="s">
        <v>216</v>
      </c>
      <c r="AB87" s="4" t="s">
        <v>216</v>
      </c>
      <c r="AC87" s="81"/>
      <c r="AD87" s="67"/>
      <c r="AE87" s="67" t="s">
        <v>561</v>
      </c>
      <c r="AF87" s="67"/>
      <c r="AG87" s="31"/>
      <c r="AH87" s="113"/>
      <c r="AI87" s="116"/>
      <c r="AJ87" s="116"/>
      <c r="AK87" s="116"/>
      <c r="AL87" s="116"/>
      <c r="AM87" s="116"/>
      <c r="AN87" s="116"/>
      <c r="AO87" s="116"/>
      <c r="AP87" s="116"/>
      <c r="AQ87" s="116"/>
      <c r="AR87" s="116"/>
      <c r="AS87" s="116"/>
      <c r="AT87" s="116"/>
      <c r="AU87" s="116"/>
      <c r="AV87" s="116"/>
      <c r="AW87" s="116"/>
      <c r="AX87" s="116"/>
      <c r="AY87" s="116"/>
      <c r="AZ87" s="116"/>
    </row>
    <row r="88" spans="1:32" ht="87.75">
      <c r="A88" s="127" t="s">
        <v>592</v>
      </c>
      <c r="B88" s="127" t="s">
        <v>593</v>
      </c>
      <c r="C88" s="127" t="s">
        <v>594</v>
      </c>
      <c r="D88" s="40" t="s">
        <v>528</v>
      </c>
      <c r="E88" s="83"/>
      <c r="F88" s="83"/>
      <c r="G88" s="83"/>
      <c r="H88" s="58"/>
      <c r="K88" s="58"/>
      <c r="L88" s="83">
        <v>0.001</v>
      </c>
      <c r="M88" s="83">
        <v>0.04</v>
      </c>
      <c r="N88" s="29" t="s">
        <v>217</v>
      </c>
      <c r="O88" s="29" t="s">
        <v>217</v>
      </c>
      <c r="P88" s="29" t="s">
        <v>217</v>
      </c>
      <c r="Q88" s="58"/>
      <c r="R88" s="87">
        <v>0.94</v>
      </c>
      <c r="S88" s="87">
        <v>0.999</v>
      </c>
      <c r="T88" s="3" t="s">
        <v>216</v>
      </c>
      <c r="U88" s="3" t="s">
        <v>216</v>
      </c>
      <c r="V88" s="3" t="s">
        <v>216</v>
      </c>
      <c r="W88" s="83"/>
      <c r="X88" s="87">
        <v>0</v>
      </c>
      <c r="Y88" s="87">
        <v>0.02</v>
      </c>
      <c r="Z88" s="3" t="s">
        <v>216</v>
      </c>
      <c r="AA88" s="3" t="s">
        <v>216</v>
      </c>
      <c r="AB88" s="3" t="s">
        <v>216</v>
      </c>
      <c r="AC88" s="83"/>
      <c r="AD88" s="67"/>
      <c r="AE88" s="67"/>
      <c r="AF88" s="67"/>
    </row>
    <row r="89" spans="1:52" s="114" customFormat="1" ht="50.25">
      <c r="A89" s="130" t="s">
        <v>595</v>
      </c>
      <c r="B89" s="130" t="s">
        <v>596</v>
      </c>
      <c r="C89" s="130" t="s">
        <v>597</v>
      </c>
      <c r="D89" s="41" t="s">
        <v>529</v>
      </c>
      <c r="E89" s="81"/>
      <c r="F89" s="81"/>
      <c r="G89" s="81"/>
      <c r="H89" s="51"/>
      <c r="I89" s="21"/>
      <c r="J89" s="21"/>
      <c r="K89" s="51"/>
      <c r="L89" s="81"/>
      <c r="M89" s="81"/>
      <c r="N89" s="81"/>
      <c r="O89" s="81"/>
      <c r="P89" s="51"/>
      <c r="Q89" s="51"/>
      <c r="R89" s="41">
        <v>0.85</v>
      </c>
      <c r="S89" s="41">
        <v>0.99</v>
      </c>
      <c r="T89" s="4" t="s">
        <v>216</v>
      </c>
      <c r="U89" s="4" t="s">
        <v>216</v>
      </c>
      <c r="V89" s="4" t="s">
        <v>216</v>
      </c>
      <c r="W89" s="81"/>
      <c r="X89" s="41"/>
      <c r="Y89" s="41"/>
      <c r="Z89" s="4" t="s">
        <v>216</v>
      </c>
      <c r="AA89" s="4" t="s">
        <v>216</v>
      </c>
      <c r="AB89" s="4" t="s">
        <v>216</v>
      </c>
      <c r="AC89" s="81"/>
      <c r="AD89" s="121" t="s">
        <v>530</v>
      </c>
      <c r="AE89" s="67"/>
      <c r="AF89" s="67"/>
      <c r="AG89" s="31"/>
      <c r="AH89" s="113"/>
      <c r="AI89" s="116"/>
      <c r="AJ89" s="116"/>
      <c r="AK89" s="116"/>
      <c r="AL89" s="116"/>
      <c r="AM89" s="116"/>
      <c r="AN89" s="116"/>
      <c r="AO89" s="116"/>
      <c r="AP89" s="116"/>
      <c r="AQ89" s="116"/>
      <c r="AR89" s="116"/>
      <c r="AS89" s="116"/>
      <c r="AT89" s="116"/>
      <c r="AU89" s="116"/>
      <c r="AV89" s="116"/>
      <c r="AW89" s="116"/>
      <c r="AX89" s="116"/>
      <c r="AY89" s="116"/>
      <c r="AZ89" s="116"/>
    </row>
    <row r="90" spans="1:32" ht="50.25">
      <c r="A90" s="127" t="s">
        <v>598</v>
      </c>
      <c r="B90" s="127" t="s">
        <v>599</v>
      </c>
      <c r="C90" s="127" t="s">
        <v>600</v>
      </c>
      <c r="D90" s="40" t="s">
        <v>22</v>
      </c>
      <c r="E90" s="83"/>
      <c r="F90" s="83"/>
      <c r="G90" s="83"/>
      <c r="H90" s="58"/>
      <c r="K90" s="58"/>
      <c r="L90" s="83"/>
      <c r="M90" s="83"/>
      <c r="N90" s="83"/>
      <c r="O90" s="83"/>
      <c r="P90" s="58"/>
      <c r="Q90" s="58"/>
      <c r="R90" s="87">
        <v>0.54</v>
      </c>
      <c r="S90" s="87">
        <v>0.923</v>
      </c>
      <c r="T90" s="3" t="s">
        <v>216</v>
      </c>
      <c r="U90" s="3" t="s">
        <v>216</v>
      </c>
      <c r="V90" s="3" t="s">
        <v>216</v>
      </c>
      <c r="W90" s="83"/>
      <c r="X90" s="87">
        <v>0.067</v>
      </c>
      <c r="Y90" s="87">
        <v>0.36</v>
      </c>
      <c r="Z90" s="3" t="s">
        <v>216</v>
      </c>
      <c r="AA90" s="3" t="s">
        <v>216</v>
      </c>
      <c r="AB90" s="3" t="s">
        <v>216</v>
      </c>
      <c r="AC90" s="83"/>
      <c r="AD90" s="121" t="s">
        <v>531</v>
      </c>
      <c r="AE90" s="67"/>
      <c r="AF90" s="67"/>
    </row>
    <row r="91" spans="1:52" s="114" customFormat="1" ht="50.25">
      <c r="A91" s="130" t="s">
        <v>601</v>
      </c>
      <c r="B91" s="130" t="s">
        <v>602</v>
      </c>
      <c r="C91" s="130" t="s">
        <v>603</v>
      </c>
      <c r="D91" s="41" t="s">
        <v>532</v>
      </c>
      <c r="E91" s="81"/>
      <c r="F91" s="81"/>
      <c r="G91" s="81"/>
      <c r="H91" s="51"/>
      <c r="I91" s="21"/>
      <c r="J91" s="21"/>
      <c r="K91" s="51"/>
      <c r="L91" s="81"/>
      <c r="M91" s="81"/>
      <c r="N91" s="81"/>
      <c r="O91" s="81"/>
      <c r="P91" s="51"/>
      <c r="Q91" s="51"/>
      <c r="R91" s="41">
        <v>0.58</v>
      </c>
      <c r="S91" s="41">
        <v>0.933</v>
      </c>
      <c r="T91" s="4" t="s">
        <v>216</v>
      </c>
      <c r="U91" s="4" t="s">
        <v>216</v>
      </c>
      <c r="V91" s="4" t="s">
        <v>216</v>
      </c>
      <c r="W91" s="81"/>
      <c r="X91" s="41">
        <v>0.067</v>
      </c>
      <c r="Y91" s="41">
        <v>0.42</v>
      </c>
      <c r="Z91" s="4" t="s">
        <v>216</v>
      </c>
      <c r="AA91" s="4" t="s">
        <v>216</v>
      </c>
      <c r="AB91" s="4" t="s">
        <v>216</v>
      </c>
      <c r="AC91" s="81"/>
      <c r="AD91" s="67"/>
      <c r="AE91" s="67"/>
      <c r="AF91" s="67"/>
      <c r="AG91" s="31"/>
      <c r="AH91" s="113"/>
      <c r="AI91" s="116"/>
      <c r="AJ91" s="116"/>
      <c r="AK91" s="116"/>
      <c r="AL91" s="116"/>
      <c r="AM91" s="116"/>
      <c r="AN91" s="116"/>
      <c r="AO91" s="116"/>
      <c r="AP91" s="116"/>
      <c r="AQ91" s="116"/>
      <c r="AR91" s="116"/>
      <c r="AS91" s="116"/>
      <c r="AT91" s="116"/>
      <c r="AU91" s="116"/>
      <c r="AV91" s="116"/>
      <c r="AW91" s="116"/>
      <c r="AX91" s="116"/>
      <c r="AY91" s="116"/>
      <c r="AZ91" s="116"/>
    </row>
    <row r="92" spans="1:32" ht="50.25">
      <c r="A92" s="127" t="s">
        <v>604</v>
      </c>
      <c r="B92" s="127" t="s">
        <v>605</v>
      </c>
      <c r="C92" s="127" t="s">
        <v>606</v>
      </c>
      <c r="D92" s="40" t="s">
        <v>533</v>
      </c>
      <c r="E92" s="83"/>
      <c r="F92" s="83"/>
      <c r="G92" s="83"/>
      <c r="H92" s="58"/>
      <c r="K92" s="58"/>
      <c r="L92" s="83"/>
      <c r="M92" s="83"/>
      <c r="N92" s="83"/>
      <c r="O92" s="83"/>
      <c r="P92" s="58"/>
      <c r="Q92" s="58"/>
      <c r="R92" s="87">
        <v>0.58</v>
      </c>
      <c r="S92" s="87">
        <v>0.933</v>
      </c>
      <c r="T92" s="3" t="s">
        <v>216</v>
      </c>
      <c r="U92" s="3" t="s">
        <v>216</v>
      </c>
      <c r="V92" s="3" t="s">
        <v>216</v>
      </c>
      <c r="W92" s="83"/>
      <c r="X92" s="87">
        <v>0.067</v>
      </c>
      <c r="Y92" s="87">
        <v>0.42</v>
      </c>
      <c r="Z92" s="3" t="s">
        <v>216</v>
      </c>
      <c r="AA92" s="3" t="s">
        <v>216</v>
      </c>
      <c r="AB92" s="3" t="s">
        <v>216</v>
      </c>
      <c r="AC92" s="83"/>
      <c r="AD92" s="67"/>
      <c r="AE92" s="67"/>
      <c r="AF92" s="67"/>
    </row>
    <row r="93" spans="1:52" s="114" customFormat="1" ht="50.25">
      <c r="A93" s="134" t="s">
        <v>607</v>
      </c>
      <c r="B93" s="130" t="s">
        <v>608</v>
      </c>
      <c r="C93" s="130" t="s">
        <v>609</v>
      </c>
      <c r="D93" s="41" t="s">
        <v>222</v>
      </c>
      <c r="E93" s="81"/>
      <c r="F93" s="81"/>
      <c r="G93" s="81"/>
      <c r="H93" s="51"/>
      <c r="I93" s="21"/>
      <c r="J93" s="21"/>
      <c r="K93" s="51"/>
      <c r="L93" s="81"/>
      <c r="M93" s="81"/>
      <c r="N93" s="81"/>
      <c r="O93" s="81"/>
      <c r="P93" s="51"/>
      <c r="Q93" s="51"/>
      <c r="R93" s="41">
        <v>0.98</v>
      </c>
      <c r="S93" s="41">
        <v>1</v>
      </c>
      <c r="T93" s="4" t="s">
        <v>216</v>
      </c>
      <c r="U93" s="4" t="s">
        <v>216</v>
      </c>
      <c r="V93" s="4" t="s">
        <v>216</v>
      </c>
      <c r="W93" s="81"/>
      <c r="X93" s="41">
        <v>0</v>
      </c>
      <c r="Y93" s="41">
        <v>0.02</v>
      </c>
      <c r="Z93" s="4" t="s">
        <v>216</v>
      </c>
      <c r="AA93" s="4" t="s">
        <v>216</v>
      </c>
      <c r="AB93" s="4" t="s">
        <v>216</v>
      </c>
      <c r="AC93" s="81"/>
      <c r="AD93" s="67"/>
      <c r="AE93" s="67"/>
      <c r="AF93" s="67"/>
      <c r="AG93" s="31"/>
      <c r="AH93" s="113"/>
      <c r="AI93" s="116"/>
      <c r="AJ93" s="116"/>
      <c r="AK93" s="116"/>
      <c r="AL93" s="116"/>
      <c r="AM93" s="116"/>
      <c r="AN93" s="116"/>
      <c r="AO93" s="116"/>
      <c r="AP93" s="116"/>
      <c r="AQ93" s="116"/>
      <c r="AR93" s="116"/>
      <c r="AS93" s="116"/>
      <c r="AT93" s="116"/>
      <c r="AU93" s="116"/>
      <c r="AV93" s="116"/>
      <c r="AW93" s="116"/>
      <c r="AX93" s="116"/>
      <c r="AY93" s="116"/>
      <c r="AZ93" s="116"/>
    </row>
    <row r="94" spans="1:32" ht="63">
      <c r="A94" s="127" t="s">
        <v>610</v>
      </c>
      <c r="B94" s="127" t="s">
        <v>611</v>
      </c>
      <c r="C94" s="127" t="s">
        <v>612</v>
      </c>
      <c r="D94" s="40" t="s">
        <v>534</v>
      </c>
      <c r="E94" s="83"/>
      <c r="F94" s="83"/>
      <c r="G94" s="83"/>
      <c r="H94" s="58"/>
      <c r="K94" s="58"/>
      <c r="L94" s="83"/>
      <c r="M94" s="83"/>
      <c r="N94" s="83"/>
      <c r="O94" s="83"/>
      <c r="P94" s="58"/>
      <c r="Q94" s="58"/>
      <c r="R94" s="87">
        <v>0.88</v>
      </c>
      <c r="S94" s="87">
        <v>0.99</v>
      </c>
      <c r="T94" s="3" t="s">
        <v>216</v>
      </c>
      <c r="U94" s="3" t="s">
        <v>216</v>
      </c>
      <c r="V94" s="3" t="s">
        <v>216</v>
      </c>
      <c r="W94" s="83"/>
      <c r="X94" s="87">
        <v>0</v>
      </c>
      <c r="Y94" s="87">
        <v>0.02</v>
      </c>
      <c r="Z94" s="3" t="s">
        <v>216</v>
      </c>
      <c r="AA94" s="3" t="s">
        <v>216</v>
      </c>
      <c r="AB94" s="3" t="s">
        <v>216</v>
      </c>
      <c r="AC94" s="83"/>
      <c r="AD94" s="121" t="s">
        <v>531</v>
      </c>
      <c r="AE94" s="67"/>
      <c r="AF94" s="67"/>
    </row>
    <row r="95" spans="1:52" s="114" customFormat="1" ht="75">
      <c r="A95" s="130" t="s">
        <v>613</v>
      </c>
      <c r="B95" s="130" t="s">
        <v>614</v>
      </c>
      <c r="C95" s="130" t="s">
        <v>196</v>
      </c>
      <c r="D95" s="41" t="s">
        <v>23</v>
      </c>
      <c r="E95" s="81"/>
      <c r="F95" s="81">
        <v>0.01</v>
      </c>
      <c r="G95" s="81">
        <v>0.2</v>
      </c>
      <c r="H95" s="29" t="s">
        <v>217</v>
      </c>
      <c r="I95" s="29" t="s">
        <v>217</v>
      </c>
      <c r="J95" s="29" t="s">
        <v>217</v>
      </c>
      <c r="K95" s="51"/>
      <c r="L95" s="81"/>
      <c r="M95" s="81"/>
      <c r="N95" s="81"/>
      <c r="O95" s="81"/>
      <c r="P95" s="51"/>
      <c r="Q95" s="51"/>
      <c r="R95" s="41">
        <v>0.209</v>
      </c>
      <c r="S95" s="41">
        <v>0.857</v>
      </c>
      <c r="T95" s="4" t="s">
        <v>216</v>
      </c>
      <c r="U95" s="4" t="s">
        <v>216</v>
      </c>
      <c r="V95" s="4" t="s">
        <v>216</v>
      </c>
      <c r="W95" s="81"/>
      <c r="X95" s="41">
        <v>0.133</v>
      </c>
      <c r="Y95" s="41">
        <v>0.781</v>
      </c>
      <c r="Z95" s="4" t="s">
        <v>216</v>
      </c>
      <c r="AA95" s="4" t="s">
        <v>216</v>
      </c>
      <c r="AB95" s="4" t="s">
        <v>216</v>
      </c>
      <c r="AC95" s="81"/>
      <c r="AD95" s="67"/>
      <c r="AE95" s="67"/>
      <c r="AF95" s="67"/>
      <c r="AG95" s="31"/>
      <c r="AH95" s="113"/>
      <c r="AI95" s="116"/>
      <c r="AJ95" s="116"/>
      <c r="AK95" s="116"/>
      <c r="AL95" s="116"/>
      <c r="AM95" s="116"/>
      <c r="AN95" s="116"/>
      <c r="AO95" s="116"/>
      <c r="AP95" s="116"/>
      <c r="AQ95" s="116"/>
      <c r="AR95" s="116"/>
      <c r="AS95" s="116"/>
      <c r="AT95" s="116"/>
      <c r="AU95" s="116"/>
      <c r="AV95" s="116"/>
      <c r="AW95" s="116"/>
      <c r="AX95" s="116"/>
      <c r="AY95" s="116"/>
      <c r="AZ95" s="116"/>
    </row>
    <row r="96" spans="1:32" ht="50.25">
      <c r="A96" s="139" t="s">
        <v>197</v>
      </c>
      <c r="B96" s="127" t="s">
        <v>198</v>
      </c>
      <c r="C96" s="127" t="s">
        <v>199</v>
      </c>
      <c r="D96" s="40" t="s">
        <v>535</v>
      </c>
      <c r="E96" s="83"/>
      <c r="F96" s="83"/>
      <c r="G96" s="83"/>
      <c r="H96" s="58"/>
      <c r="K96" s="58"/>
      <c r="L96" s="83"/>
      <c r="M96" s="83"/>
      <c r="N96" s="83"/>
      <c r="O96" s="83"/>
      <c r="P96" s="58"/>
      <c r="Q96" s="58"/>
      <c r="R96" s="87">
        <v>0.98</v>
      </c>
      <c r="S96" s="87">
        <v>1</v>
      </c>
      <c r="T96" s="3" t="s">
        <v>216</v>
      </c>
      <c r="U96" s="3" t="s">
        <v>216</v>
      </c>
      <c r="V96" s="3" t="s">
        <v>216</v>
      </c>
      <c r="W96" s="83"/>
      <c r="X96" s="87">
        <v>0</v>
      </c>
      <c r="Y96" s="87">
        <v>0.02</v>
      </c>
      <c r="Z96" s="3" t="s">
        <v>216</v>
      </c>
      <c r="AA96" s="3" t="s">
        <v>216</v>
      </c>
      <c r="AB96" s="3" t="s">
        <v>216</v>
      </c>
      <c r="AC96" s="83"/>
      <c r="AD96" s="67"/>
      <c r="AE96" s="67"/>
      <c r="AF96" s="67"/>
    </row>
    <row r="97" spans="1:52" s="114" customFormat="1" ht="37.5">
      <c r="A97" s="135" t="s">
        <v>200</v>
      </c>
      <c r="B97" s="130" t="s">
        <v>201</v>
      </c>
      <c r="C97" s="130" t="s">
        <v>202</v>
      </c>
      <c r="D97" s="41" t="s">
        <v>490</v>
      </c>
      <c r="E97" s="81"/>
      <c r="F97" s="81"/>
      <c r="G97" s="81"/>
      <c r="H97" s="51"/>
      <c r="I97" s="21"/>
      <c r="J97" s="21"/>
      <c r="K97" s="51"/>
      <c r="L97" s="81"/>
      <c r="M97" s="81"/>
      <c r="N97" s="81"/>
      <c r="O97" s="81"/>
      <c r="P97" s="51"/>
      <c r="Q97" s="51"/>
      <c r="R97" s="41">
        <v>1</v>
      </c>
      <c r="S97" s="41">
        <v>1</v>
      </c>
      <c r="T97" s="4" t="s">
        <v>216</v>
      </c>
      <c r="U97" s="4" t="s">
        <v>216</v>
      </c>
      <c r="V97" s="4" t="s">
        <v>216</v>
      </c>
      <c r="W97" s="81"/>
      <c r="X97" s="41"/>
      <c r="Y97" s="41"/>
      <c r="Z97" s="4" t="s">
        <v>216</v>
      </c>
      <c r="AA97" s="4" t="s">
        <v>216</v>
      </c>
      <c r="AB97" s="4" t="s">
        <v>216</v>
      </c>
      <c r="AC97" s="81"/>
      <c r="AD97" s="67"/>
      <c r="AE97" s="67"/>
      <c r="AF97" s="67"/>
      <c r="AG97" s="31"/>
      <c r="AH97" s="113"/>
      <c r="AI97" s="116"/>
      <c r="AJ97" s="116"/>
      <c r="AK97" s="116"/>
      <c r="AL97" s="116"/>
      <c r="AM97" s="116"/>
      <c r="AN97" s="116"/>
      <c r="AO97" s="116"/>
      <c r="AP97" s="116"/>
      <c r="AQ97" s="116"/>
      <c r="AR97" s="116"/>
      <c r="AS97" s="116"/>
      <c r="AT97" s="116"/>
      <c r="AU97" s="116"/>
      <c r="AV97" s="116"/>
      <c r="AW97" s="116"/>
      <c r="AX97" s="116"/>
      <c r="AY97" s="116"/>
      <c r="AZ97" s="116"/>
    </row>
    <row r="98" spans="1:32" ht="50.25">
      <c r="A98" s="129" t="s">
        <v>203</v>
      </c>
      <c r="B98" s="127" t="s">
        <v>204</v>
      </c>
      <c r="C98" s="127" t="s">
        <v>288</v>
      </c>
      <c r="D98" s="40" t="s">
        <v>536</v>
      </c>
      <c r="E98" s="83"/>
      <c r="F98" s="83"/>
      <c r="G98" s="83"/>
      <c r="H98" s="58"/>
      <c r="K98" s="58"/>
      <c r="L98" s="83">
        <v>0</v>
      </c>
      <c r="M98" s="83">
        <v>0.001</v>
      </c>
      <c r="N98" s="29" t="s">
        <v>217</v>
      </c>
      <c r="O98" s="29" t="s">
        <v>217</v>
      </c>
      <c r="P98" s="29" t="s">
        <v>217</v>
      </c>
      <c r="Q98" s="58"/>
      <c r="R98" s="87">
        <v>0.949</v>
      </c>
      <c r="S98" s="87">
        <v>1</v>
      </c>
      <c r="T98" s="3" t="s">
        <v>216</v>
      </c>
      <c r="U98" s="3" t="s">
        <v>216</v>
      </c>
      <c r="V98" s="3" t="s">
        <v>216</v>
      </c>
      <c r="W98" s="83"/>
      <c r="X98" s="87">
        <v>0</v>
      </c>
      <c r="Y98" s="87">
        <v>0.02</v>
      </c>
      <c r="Z98" s="3" t="s">
        <v>216</v>
      </c>
      <c r="AA98" s="3" t="s">
        <v>216</v>
      </c>
      <c r="AB98" s="3" t="s">
        <v>216</v>
      </c>
      <c r="AC98" s="83"/>
      <c r="AD98" s="67" t="s">
        <v>560</v>
      </c>
      <c r="AE98" s="67"/>
      <c r="AF98" s="67"/>
    </row>
    <row r="99" spans="1:52" s="114" customFormat="1" ht="50.25">
      <c r="A99" s="135" t="s">
        <v>289</v>
      </c>
      <c r="B99" s="130" t="s">
        <v>290</v>
      </c>
      <c r="C99" s="132" t="s">
        <v>291</v>
      </c>
      <c r="D99" s="41" t="s">
        <v>24</v>
      </c>
      <c r="E99" s="81"/>
      <c r="F99" s="81">
        <v>0</v>
      </c>
      <c r="G99" s="81">
        <v>0.005</v>
      </c>
      <c r="H99" s="29" t="s">
        <v>217</v>
      </c>
      <c r="I99" s="29" t="s">
        <v>217</v>
      </c>
      <c r="J99" s="29" t="s">
        <v>217</v>
      </c>
      <c r="K99" s="51"/>
      <c r="L99" s="81"/>
      <c r="M99" s="81"/>
      <c r="N99" s="81"/>
      <c r="O99" s="81"/>
      <c r="P99" s="51"/>
      <c r="Q99" s="51"/>
      <c r="R99" s="41">
        <v>0.333</v>
      </c>
      <c r="S99" s="41">
        <v>0.897</v>
      </c>
      <c r="T99" s="4" t="s">
        <v>216</v>
      </c>
      <c r="U99" s="4" t="s">
        <v>216</v>
      </c>
      <c r="V99" s="4" t="s">
        <v>216</v>
      </c>
      <c r="W99" s="81"/>
      <c r="X99" s="41">
        <v>0.103</v>
      </c>
      <c r="Y99" s="41">
        <v>0.655</v>
      </c>
      <c r="Z99" s="4" t="s">
        <v>216</v>
      </c>
      <c r="AA99" s="4" t="s">
        <v>216</v>
      </c>
      <c r="AB99" s="4" t="s">
        <v>216</v>
      </c>
      <c r="AC99" s="81"/>
      <c r="AD99" s="67" t="s">
        <v>560</v>
      </c>
      <c r="AE99" s="67" t="s">
        <v>561</v>
      </c>
      <c r="AF99" s="67"/>
      <c r="AG99" s="31"/>
      <c r="AH99" s="113"/>
      <c r="AI99" s="116"/>
      <c r="AJ99" s="116"/>
      <c r="AK99" s="116"/>
      <c r="AL99" s="116"/>
      <c r="AM99" s="116"/>
      <c r="AN99" s="116"/>
      <c r="AO99" s="116"/>
      <c r="AP99" s="116"/>
      <c r="AQ99" s="116"/>
      <c r="AR99" s="116"/>
      <c r="AS99" s="116"/>
      <c r="AT99" s="116"/>
      <c r="AU99" s="116"/>
      <c r="AV99" s="116"/>
      <c r="AW99" s="116"/>
      <c r="AX99" s="116"/>
      <c r="AY99" s="116"/>
      <c r="AZ99" s="116"/>
    </row>
    <row r="100" spans="1:32" ht="50.25">
      <c r="A100" s="129" t="s">
        <v>292</v>
      </c>
      <c r="B100" s="127" t="s">
        <v>293</v>
      </c>
      <c r="C100" s="98" t="s">
        <v>504</v>
      </c>
      <c r="D100" s="40" t="s">
        <v>25</v>
      </c>
      <c r="E100" s="83"/>
      <c r="F100" s="83">
        <v>0</v>
      </c>
      <c r="G100" s="83">
        <v>0.005</v>
      </c>
      <c r="H100" s="29" t="s">
        <v>217</v>
      </c>
      <c r="I100" s="29" t="s">
        <v>217</v>
      </c>
      <c r="J100" s="29" t="s">
        <v>217</v>
      </c>
      <c r="K100" s="58"/>
      <c r="L100" s="83"/>
      <c r="M100" s="83"/>
      <c r="N100" s="83"/>
      <c r="O100" s="83"/>
      <c r="P100" s="58"/>
      <c r="Q100" s="58"/>
      <c r="R100" s="87">
        <v>0.345</v>
      </c>
      <c r="S100" s="87">
        <v>0.897</v>
      </c>
      <c r="T100" s="3" t="s">
        <v>216</v>
      </c>
      <c r="U100" s="3" t="s">
        <v>216</v>
      </c>
      <c r="V100" s="3" t="s">
        <v>216</v>
      </c>
      <c r="W100" s="83"/>
      <c r="X100" s="87">
        <v>0.103</v>
      </c>
      <c r="Y100" s="87">
        <v>0.655</v>
      </c>
      <c r="Z100" s="3" t="s">
        <v>216</v>
      </c>
      <c r="AA100" s="3" t="s">
        <v>216</v>
      </c>
      <c r="AB100" s="3" t="s">
        <v>216</v>
      </c>
      <c r="AC100" s="83"/>
      <c r="AD100" s="67"/>
      <c r="AE100" s="67"/>
      <c r="AF100" s="67"/>
    </row>
    <row r="101" spans="1:52" s="114" customFormat="1" ht="50.25">
      <c r="A101" s="135" t="s">
        <v>505</v>
      </c>
      <c r="B101" s="130" t="s">
        <v>506</v>
      </c>
      <c r="C101" s="130" t="s">
        <v>507</v>
      </c>
      <c r="D101" s="41" t="s">
        <v>537</v>
      </c>
      <c r="E101" s="81"/>
      <c r="F101" s="81"/>
      <c r="G101" s="81"/>
      <c r="H101" s="51"/>
      <c r="I101" s="21"/>
      <c r="J101" s="21"/>
      <c r="K101" s="51"/>
      <c r="L101" s="81">
        <v>0.4</v>
      </c>
      <c r="M101" s="81">
        <v>0.6</v>
      </c>
      <c r="N101" s="29" t="s">
        <v>217</v>
      </c>
      <c r="O101" s="29" t="s">
        <v>217</v>
      </c>
      <c r="P101" s="29" t="s">
        <v>217</v>
      </c>
      <c r="Q101" s="51"/>
      <c r="R101" s="41">
        <v>0.38</v>
      </c>
      <c r="S101" s="41">
        <v>0.6</v>
      </c>
      <c r="T101" s="4" t="s">
        <v>216</v>
      </c>
      <c r="U101" s="4" t="s">
        <v>216</v>
      </c>
      <c r="V101" s="4" t="s">
        <v>216</v>
      </c>
      <c r="W101" s="81"/>
      <c r="X101" s="41">
        <v>0</v>
      </c>
      <c r="Y101" s="41">
        <v>0.02</v>
      </c>
      <c r="Z101" s="4" t="s">
        <v>216</v>
      </c>
      <c r="AA101" s="4" t="s">
        <v>216</v>
      </c>
      <c r="AB101" s="4" t="s">
        <v>216</v>
      </c>
      <c r="AC101" s="81"/>
      <c r="AD101" s="67"/>
      <c r="AE101" s="67"/>
      <c r="AF101" s="67"/>
      <c r="AG101" s="31"/>
      <c r="AH101" s="113"/>
      <c r="AI101" s="116"/>
      <c r="AJ101" s="116"/>
      <c r="AK101" s="116"/>
      <c r="AL101" s="116"/>
      <c r="AM101" s="116"/>
      <c r="AN101" s="116"/>
      <c r="AO101" s="116"/>
      <c r="AP101" s="116"/>
      <c r="AQ101" s="116"/>
      <c r="AR101" s="116"/>
      <c r="AS101" s="116"/>
      <c r="AT101" s="116"/>
      <c r="AU101" s="116"/>
      <c r="AV101" s="116"/>
      <c r="AW101" s="116"/>
      <c r="AX101" s="116"/>
      <c r="AY101" s="116"/>
      <c r="AZ101" s="116"/>
    </row>
    <row r="102" spans="1:32" ht="50.25">
      <c r="A102" s="129" t="s">
        <v>508</v>
      </c>
      <c r="B102" s="127" t="s">
        <v>509</v>
      </c>
      <c r="C102" s="127" t="s">
        <v>510</v>
      </c>
      <c r="D102" s="40" t="s">
        <v>490</v>
      </c>
      <c r="E102" s="83"/>
      <c r="F102" s="83"/>
      <c r="G102" s="83"/>
      <c r="H102" s="58"/>
      <c r="K102" s="58"/>
      <c r="L102" s="83"/>
      <c r="M102" s="83"/>
      <c r="N102" s="83"/>
      <c r="O102" s="83"/>
      <c r="P102" s="58"/>
      <c r="Q102" s="58"/>
      <c r="R102" s="87">
        <v>1</v>
      </c>
      <c r="S102" s="87">
        <v>1</v>
      </c>
      <c r="T102" s="3" t="s">
        <v>216</v>
      </c>
      <c r="U102" s="3" t="s">
        <v>216</v>
      </c>
      <c r="V102" s="3" t="s">
        <v>216</v>
      </c>
      <c r="W102" s="83"/>
      <c r="X102" s="87"/>
      <c r="Y102" s="87"/>
      <c r="Z102" s="3" t="s">
        <v>216</v>
      </c>
      <c r="AA102" s="3" t="s">
        <v>216</v>
      </c>
      <c r="AB102" s="3" t="s">
        <v>216</v>
      </c>
      <c r="AC102" s="83"/>
      <c r="AD102" s="67"/>
      <c r="AE102" s="67"/>
      <c r="AF102" s="67"/>
    </row>
    <row r="103" spans="1:52" s="114" customFormat="1" ht="12.75">
      <c r="A103" s="135" t="s">
        <v>511</v>
      </c>
      <c r="B103" s="134" t="s">
        <v>512</v>
      </c>
      <c r="C103" s="130" t="s">
        <v>255</v>
      </c>
      <c r="D103" s="41" t="s">
        <v>0</v>
      </c>
      <c r="E103" s="81"/>
      <c r="F103" s="81"/>
      <c r="G103" s="81"/>
      <c r="H103" s="51"/>
      <c r="I103" s="21"/>
      <c r="J103" s="21"/>
      <c r="K103" s="51"/>
      <c r="L103" s="81">
        <v>0.1</v>
      </c>
      <c r="M103" s="81">
        <v>0.3</v>
      </c>
      <c r="N103" s="29" t="s">
        <v>217</v>
      </c>
      <c r="O103" s="29" t="s">
        <v>217</v>
      </c>
      <c r="P103" s="29" t="s">
        <v>217</v>
      </c>
      <c r="Q103" s="51"/>
      <c r="R103" s="41">
        <v>0.7</v>
      </c>
      <c r="S103" s="41">
        <v>0.9</v>
      </c>
      <c r="T103" s="4" t="s">
        <v>216</v>
      </c>
      <c r="U103" s="4" t="s">
        <v>216</v>
      </c>
      <c r="V103" s="4" t="s">
        <v>216</v>
      </c>
      <c r="W103" s="81"/>
      <c r="X103" s="41"/>
      <c r="Y103" s="41"/>
      <c r="Z103" s="4" t="s">
        <v>216</v>
      </c>
      <c r="AA103" s="4" t="s">
        <v>216</v>
      </c>
      <c r="AB103" s="4" t="s">
        <v>216</v>
      </c>
      <c r="AC103" s="81"/>
      <c r="AD103" s="67"/>
      <c r="AE103" s="67"/>
      <c r="AF103" s="67"/>
      <c r="AG103" s="31"/>
      <c r="AH103" s="113"/>
      <c r="AI103" s="116"/>
      <c r="AJ103" s="116"/>
      <c r="AK103" s="116"/>
      <c r="AL103" s="116"/>
      <c r="AM103" s="116"/>
      <c r="AN103" s="116"/>
      <c r="AO103" s="116"/>
      <c r="AP103" s="116"/>
      <c r="AQ103" s="116"/>
      <c r="AR103" s="116"/>
      <c r="AS103" s="116"/>
      <c r="AT103" s="116"/>
      <c r="AU103" s="116"/>
      <c r="AV103" s="116"/>
      <c r="AW103" s="116"/>
      <c r="AX103" s="116"/>
      <c r="AY103" s="116"/>
      <c r="AZ103" s="116"/>
    </row>
    <row r="104" spans="1:32" ht="50.25">
      <c r="A104" s="129" t="s">
        <v>513</v>
      </c>
      <c r="B104" s="127" t="s">
        <v>514</v>
      </c>
      <c r="C104" s="127" t="s">
        <v>515</v>
      </c>
      <c r="D104" s="40" t="s">
        <v>538</v>
      </c>
      <c r="E104" s="83"/>
      <c r="F104" s="83"/>
      <c r="G104" s="83"/>
      <c r="H104" s="58"/>
      <c r="K104" s="58"/>
      <c r="L104" s="83">
        <v>0.005</v>
      </c>
      <c r="M104" s="83">
        <v>0.05</v>
      </c>
      <c r="N104" s="29" t="s">
        <v>217</v>
      </c>
      <c r="O104" s="29" t="s">
        <v>217</v>
      </c>
      <c r="P104" s="29" t="s">
        <v>217</v>
      </c>
      <c r="Q104" s="58"/>
      <c r="R104" s="87">
        <v>0.55</v>
      </c>
      <c r="S104" s="87">
        <v>0.914</v>
      </c>
      <c r="T104" s="3" t="s">
        <v>216</v>
      </c>
      <c r="U104" s="3" t="s">
        <v>216</v>
      </c>
      <c r="V104" s="3" t="s">
        <v>216</v>
      </c>
      <c r="W104" s="83"/>
      <c r="X104" s="87">
        <v>0.081</v>
      </c>
      <c r="Y104" s="87">
        <v>0.4</v>
      </c>
      <c r="Z104" s="3" t="s">
        <v>216</v>
      </c>
      <c r="AA104" s="3" t="s">
        <v>216</v>
      </c>
      <c r="AB104" s="3" t="s">
        <v>216</v>
      </c>
      <c r="AC104" s="83"/>
      <c r="AD104" s="67"/>
      <c r="AE104" s="67"/>
      <c r="AF104" s="67"/>
    </row>
    <row r="105" spans="1:52" s="114" customFormat="1" ht="50.25">
      <c r="A105" s="135" t="s">
        <v>516</v>
      </c>
      <c r="B105" s="130" t="s">
        <v>517</v>
      </c>
      <c r="C105" s="132" t="s">
        <v>518</v>
      </c>
      <c r="D105" s="41" t="s">
        <v>26</v>
      </c>
      <c r="E105" s="81"/>
      <c r="F105" s="81"/>
      <c r="G105" s="81"/>
      <c r="H105" s="51"/>
      <c r="I105" s="21"/>
      <c r="J105" s="21"/>
      <c r="K105" s="51"/>
      <c r="L105" s="81">
        <v>0.005</v>
      </c>
      <c r="M105" s="81">
        <v>0.04</v>
      </c>
      <c r="N105" s="29" t="s">
        <v>217</v>
      </c>
      <c r="O105" s="29" t="s">
        <v>217</v>
      </c>
      <c r="P105" s="29" t="s">
        <v>217</v>
      </c>
      <c r="Q105" s="51"/>
      <c r="R105" s="41">
        <v>0.76</v>
      </c>
      <c r="S105" s="41">
        <v>0.97</v>
      </c>
      <c r="T105" s="4" t="s">
        <v>216</v>
      </c>
      <c r="U105" s="4" t="s">
        <v>216</v>
      </c>
      <c r="V105" s="4" t="s">
        <v>216</v>
      </c>
      <c r="W105" s="81"/>
      <c r="X105" s="41">
        <v>0.025</v>
      </c>
      <c r="Y105" s="41">
        <v>0.19</v>
      </c>
      <c r="Z105" s="4" t="s">
        <v>216</v>
      </c>
      <c r="AA105" s="4" t="s">
        <v>216</v>
      </c>
      <c r="AB105" s="4" t="s">
        <v>216</v>
      </c>
      <c r="AC105" s="81"/>
      <c r="AD105" s="67"/>
      <c r="AE105" s="67" t="s">
        <v>561</v>
      </c>
      <c r="AF105" s="67"/>
      <c r="AG105" s="31"/>
      <c r="AH105" s="113"/>
      <c r="AI105" s="116"/>
      <c r="AJ105" s="116"/>
      <c r="AK105" s="116"/>
      <c r="AL105" s="116"/>
      <c r="AM105" s="116"/>
      <c r="AN105" s="116"/>
      <c r="AO105" s="116"/>
      <c r="AP105" s="116"/>
      <c r="AQ105" s="116"/>
      <c r="AR105" s="116"/>
      <c r="AS105" s="116"/>
      <c r="AT105" s="116"/>
      <c r="AU105" s="116"/>
      <c r="AV105" s="116"/>
      <c r="AW105" s="116"/>
      <c r="AX105" s="116"/>
      <c r="AY105" s="116"/>
      <c r="AZ105" s="116"/>
    </row>
    <row r="106" spans="1:22" ht="12.75">
      <c r="A106" s="40"/>
      <c r="B106" s="40"/>
      <c r="C106" s="40"/>
      <c r="D106" s="80"/>
      <c r="E106" s="80"/>
      <c r="F106" s="83"/>
      <c r="G106" s="83"/>
      <c r="T106" s="56"/>
      <c r="U106" s="56"/>
      <c r="V106" s="87"/>
    </row>
    <row r="107" spans="20:22" ht="12.75">
      <c r="T107" s="56"/>
      <c r="U107" s="56"/>
      <c r="V107" s="87"/>
    </row>
  </sheetData>
  <sheetProtection/>
  <mergeCells count="14">
    <mergeCell ref="Z5:AA5"/>
    <mergeCell ref="F3:H3"/>
    <mergeCell ref="X4:AB4"/>
    <mergeCell ref="R5:S5"/>
    <mergeCell ref="F4:J4"/>
    <mergeCell ref="F5:G5"/>
    <mergeCell ref="H5:I5"/>
    <mergeCell ref="R4:V4"/>
    <mergeCell ref="F2:P2"/>
    <mergeCell ref="L4:P4"/>
    <mergeCell ref="L5:M5"/>
    <mergeCell ref="N5:O5"/>
    <mergeCell ref="T5:U5"/>
    <mergeCell ref="X5:Y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I105"/>
  <sheetViews>
    <sheetView zoomScale="80" zoomScaleNormal="80" zoomScalePageLayoutView="0" workbookViewId="0" topLeftCell="A1">
      <pane xSplit="5" ySplit="6" topLeftCell="F7" activePane="bottomRight" state="frozen"/>
      <selection pane="topLeft" activeCell="A8" sqref="A8"/>
      <selection pane="topRight" activeCell="M8" sqref="M8"/>
      <selection pane="bottomLeft" activeCell="A11" sqref="A11"/>
      <selection pane="bottomRight" activeCell="A1" sqref="A1"/>
    </sheetView>
  </sheetViews>
  <sheetFormatPr defaultColWidth="9.140625" defaultRowHeight="12.75"/>
  <cols>
    <col min="1" max="1" width="11.140625" style="117" customWidth="1"/>
    <col min="2" max="2" width="31.00390625" style="118" hidden="1" customWidth="1"/>
    <col min="3" max="3" width="56.7109375" style="118" hidden="1" customWidth="1"/>
    <col min="4" max="4" width="39.421875" style="1" customWidth="1"/>
    <col min="5" max="5" width="5.00390625" style="1" customWidth="1"/>
    <col min="6" max="7" width="8.8515625" style="31" customWidth="1"/>
    <col min="8" max="8" width="9.8515625" style="16" customWidth="1"/>
    <col min="9" max="9" width="11.00390625" style="16" customWidth="1"/>
    <col min="10" max="10" width="3.8515625" style="16" customWidth="1"/>
    <col min="11" max="12" width="9.00390625" style="31" bestFit="1" customWidth="1"/>
    <col min="13" max="13" width="9.140625" style="16" bestFit="1" customWidth="1"/>
    <col min="14" max="14" width="10.421875" style="16" customWidth="1"/>
    <col min="15" max="15" width="3.421875" style="31" customWidth="1"/>
    <col min="16" max="17" width="8.7109375" style="93" customWidth="1"/>
    <col min="18" max="18" width="12.28125" style="3" customWidth="1"/>
    <col min="19" max="19" width="9.7109375" style="3" customWidth="1"/>
    <col min="20" max="20" width="2.8515625" style="93" customWidth="1"/>
    <col min="21" max="22" width="11.00390625" style="93" customWidth="1"/>
    <col min="23" max="24" width="11.00390625" style="3" customWidth="1"/>
    <col min="25" max="25" width="3.7109375" style="93" customWidth="1"/>
    <col min="26" max="26" width="10.7109375" style="28" customWidth="1"/>
    <col min="27" max="28" width="8.8515625" style="28" customWidth="1"/>
    <col min="29" max="29" width="8.8515625" style="31" customWidth="1"/>
    <col min="30" max="30" width="8.7109375" style="113" customWidth="1"/>
    <col min="31" max="35" width="8.8515625" style="116" customWidth="1"/>
    <col min="36" max="16384" width="8.8515625" style="1" customWidth="1"/>
  </cols>
  <sheetData>
    <row r="1" spans="1:25" ht="12.75">
      <c r="A1" s="168" t="s">
        <v>195</v>
      </c>
      <c r="B1" s="6"/>
      <c r="C1" s="35"/>
      <c r="F1" s="78"/>
      <c r="G1" s="78"/>
      <c r="H1" s="91"/>
      <c r="I1" s="91"/>
      <c r="J1" s="91"/>
      <c r="K1" s="78"/>
      <c r="L1" s="78"/>
      <c r="M1" s="91"/>
      <c r="N1" s="91"/>
      <c r="O1" s="78"/>
      <c r="P1" s="94"/>
      <c r="Q1" s="94"/>
      <c r="R1" s="92"/>
      <c r="S1" s="92"/>
      <c r="T1" s="94"/>
      <c r="U1" s="94"/>
      <c r="V1" s="94"/>
      <c r="W1" s="92"/>
      <c r="X1" s="92"/>
      <c r="Y1" s="94"/>
    </row>
    <row r="2" spans="1:16" ht="12.75">
      <c r="A2" s="40"/>
      <c r="B2" s="79"/>
      <c r="C2" s="2"/>
      <c r="D2" s="166" t="s">
        <v>187</v>
      </c>
      <c r="F2" s="239" t="s">
        <v>193</v>
      </c>
      <c r="G2" s="239"/>
      <c r="H2" s="239"/>
      <c r="I2" s="239"/>
      <c r="J2" s="239"/>
      <c r="K2" s="239"/>
      <c r="L2" s="239"/>
      <c r="M2" s="239"/>
      <c r="N2" s="239"/>
      <c r="O2" s="239"/>
      <c r="P2" s="240"/>
    </row>
    <row r="3" spans="1:9" ht="12.75">
      <c r="A3" s="79"/>
      <c r="B3" s="79"/>
      <c r="C3" s="2"/>
      <c r="D3" s="166" t="s">
        <v>184</v>
      </c>
      <c r="F3" s="242"/>
      <c r="G3" s="242"/>
      <c r="H3" s="242"/>
      <c r="I3" s="242"/>
    </row>
    <row r="4" spans="1:30" ht="33.75" customHeight="1">
      <c r="A4" s="167" t="s">
        <v>252</v>
      </c>
      <c r="B4" s="79"/>
      <c r="C4" s="79"/>
      <c r="D4" s="80"/>
      <c r="F4" s="238" t="s">
        <v>207</v>
      </c>
      <c r="G4" s="238"/>
      <c r="H4" s="238"/>
      <c r="I4" s="238"/>
      <c r="J4" s="2"/>
      <c r="K4" s="238" t="s">
        <v>248</v>
      </c>
      <c r="L4" s="238"/>
      <c r="M4" s="238"/>
      <c r="N4" s="238"/>
      <c r="O4" s="2"/>
      <c r="P4" s="238" t="s">
        <v>27</v>
      </c>
      <c r="Q4" s="238"/>
      <c r="R4" s="238"/>
      <c r="S4" s="238"/>
      <c r="T4" s="2"/>
      <c r="U4" s="238" t="s">
        <v>233</v>
      </c>
      <c r="V4" s="238"/>
      <c r="W4" s="238"/>
      <c r="X4" s="238"/>
      <c r="Y4" s="2"/>
      <c r="Z4" s="24" t="s">
        <v>238</v>
      </c>
      <c r="AA4" s="24" t="s">
        <v>239</v>
      </c>
      <c r="AB4" s="24" t="s">
        <v>215</v>
      </c>
      <c r="AC4" s="83"/>
      <c r="AD4" s="11"/>
    </row>
    <row r="5" spans="1:30" ht="33.75" customHeight="1">
      <c r="A5" s="42"/>
      <c r="B5" s="8"/>
      <c r="C5" s="8"/>
      <c r="D5" s="38" t="s">
        <v>478</v>
      </c>
      <c r="F5" s="238" t="s">
        <v>208</v>
      </c>
      <c r="G5" s="238"/>
      <c r="H5" s="237" t="s">
        <v>243</v>
      </c>
      <c r="I5" s="237"/>
      <c r="J5" s="10"/>
      <c r="K5" s="238" t="s">
        <v>208</v>
      </c>
      <c r="L5" s="238"/>
      <c r="M5" s="237" t="s">
        <v>243</v>
      </c>
      <c r="N5" s="237"/>
      <c r="O5" s="2"/>
      <c r="P5" s="238" t="s">
        <v>208</v>
      </c>
      <c r="Q5" s="238"/>
      <c r="R5" s="237" t="s">
        <v>243</v>
      </c>
      <c r="S5" s="237"/>
      <c r="T5" s="2"/>
      <c r="U5" s="238" t="s">
        <v>208</v>
      </c>
      <c r="V5" s="238"/>
      <c r="W5" s="237" t="s">
        <v>243</v>
      </c>
      <c r="X5" s="237"/>
      <c r="Y5" s="2"/>
      <c r="Z5" s="24" t="s">
        <v>472</v>
      </c>
      <c r="AA5" s="24" t="s">
        <v>472</v>
      </c>
      <c r="AB5" s="24" t="s">
        <v>472</v>
      </c>
      <c r="AC5" s="83"/>
      <c r="AD5" s="11"/>
    </row>
    <row r="6" spans="1:30" ht="40.5" customHeight="1">
      <c r="A6" s="42"/>
      <c r="B6" s="8"/>
      <c r="C6" s="8"/>
      <c r="D6" s="38"/>
      <c r="F6" s="2" t="s">
        <v>241</v>
      </c>
      <c r="G6" s="2" t="s">
        <v>242</v>
      </c>
      <c r="H6" s="10" t="s">
        <v>241</v>
      </c>
      <c r="I6" s="10" t="s">
        <v>242</v>
      </c>
      <c r="J6" s="10"/>
      <c r="K6" s="2" t="s">
        <v>241</v>
      </c>
      <c r="L6" s="2" t="s">
        <v>242</v>
      </c>
      <c r="M6" s="10" t="s">
        <v>241</v>
      </c>
      <c r="N6" s="10" t="s">
        <v>242</v>
      </c>
      <c r="O6" s="10"/>
      <c r="P6" s="2" t="s">
        <v>241</v>
      </c>
      <c r="Q6" s="2" t="s">
        <v>242</v>
      </c>
      <c r="R6" s="10" t="s">
        <v>241</v>
      </c>
      <c r="S6" s="10" t="s">
        <v>242</v>
      </c>
      <c r="T6" s="10"/>
      <c r="U6" s="2" t="s">
        <v>241</v>
      </c>
      <c r="V6" s="2" t="s">
        <v>242</v>
      </c>
      <c r="W6" s="10" t="s">
        <v>241</v>
      </c>
      <c r="X6" s="10" t="s">
        <v>242</v>
      </c>
      <c r="Y6" s="10"/>
      <c r="Z6" s="26"/>
      <c r="AA6" s="25"/>
      <c r="AB6" s="25"/>
      <c r="AC6" s="83"/>
      <c r="AD6" s="11"/>
    </row>
    <row r="7" spans="1:35" s="114" customFormat="1" ht="26.25">
      <c r="A7" s="101" t="s">
        <v>253</v>
      </c>
      <c r="B7" s="101" t="s">
        <v>254</v>
      </c>
      <c r="C7" s="101" t="s">
        <v>255</v>
      </c>
      <c r="D7" s="41" t="s">
        <v>489</v>
      </c>
      <c r="E7" s="109"/>
      <c r="F7" s="45"/>
      <c r="G7" s="45"/>
      <c r="H7" s="4"/>
      <c r="I7" s="4"/>
      <c r="J7" s="4"/>
      <c r="K7" s="45"/>
      <c r="L7" s="45"/>
      <c r="M7" s="4"/>
      <c r="N7" s="4"/>
      <c r="O7" s="18"/>
      <c r="P7" s="48">
        <v>0.79</v>
      </c>
      <c r="Q7" s="48">
        <v>0.99</v>
      </c>
      <c r="R7" s="30">
        <f>5000/Q7</f>
        <v>5050.50505050505</v>
      </c>
      <c r="S7" s="30">
        <f>5000/P7</f>
        <v>6329.113924050633</v>
      </c>
      <c r="T7" s="90"/>
      <c r="U7" s="45"/>
      <c r="V7" s="45"/>
      <c r="W7" s="4"/>
      <c r="X7" s="4"/>
      <c r="Y7" s="9"/>
      <c r="Z7" s="26" t="s">
        <v>236</v>
      </c>
      <c r="AA7" s="25"/>
      <c r="AB7" s="25" t="s">
        <v>471</v>
      </c>
      <c r="AC7" s="31"/>
      <c r="AD7" s="12"/>
      <c r="AE7" s="116"/>
      <c r="AF7" s="116"/>
      <c r="AG7" s="116"/>
      <c r="AH7" s="116"/>
      <c r="AI7" s="116"/>
    </row>
    <row r="8" spans="1:30" s="116" customFormat="1" ht="12.75">
      <c r="A8" s="44" t="s">
        <v>256</v>
      </c>
      <c r="B8" s="44" t="s">
        <v>257</v>
      </c>
      <c r="C8" s="44" t="s">
        <v>255</v>
      </c>
      <c r="D8" s="40" t="s">
        <v>490</v>
      </c>
      <c r="E8" s="109"/>
      <c r="F8" s="55"/>
      <c r="G8" s="55"/>
      <c r="H8" s="3"/>
      <c r="I8" s="3"/>
      <c r="J8" s="3"/>
      <c r="K8" s="55"/>
      <c r="L8" s="55"/>
      <c r="M8" s="3"/>
      <c r="N8" s="3"/>
      <c r="O8" s="9"/>
      <c r="P8" s="55">
        <v>1</v>
      </c>
      <c r="Q8" s="55">
        <v>1</v>
      </c>
      <c r="R8" s="30">
        <f aca="true" t="shared" si="0" ref="R8:R71">5000/Q8</f>
        <v>5000</v>
      </c>
      <c r="S8" s="30">
        <f aca="true" t="shared" si="1" ref="S8:S40">5000/P8</f>
        <v>5000</v>
      </c>
      <c r="T8" s="9"/>
      <c r="U8" s="55"/>
      <c r="V8" s="55"/>
      <c r="W8" s="3"/>
      <c r="X8" s="3"/>
      <c r="Y8" s="9"/>
      <c r="Z8" s="25"/>
      <c r="AA8" s="25"/>
      <c r="AB8" s="26"/>
      <c r="AC8" s="31"/>
      <c r="AD8" s="13"/>
    </row>
    <row r="9" spans="1:35" s="114" customFormat="1" ht="12.75">
      <c r="A9" s="101" t="s">
        <v>258</v>
      </c>
      <c r="B9" s="101" t="s">
        <v>259</v>
      </c>
      <c r="C9" s="101" t="s">
        <v>255</v>
      </c>
      <c r="D9" s="41" t="s">
        <v>490</v>
      </c>
      <c r="E9" s="109"/>
      <c r="F9" s="45"/>
      <c r="G9" s="45"/>
      <c r="H9" s="4"/>
      <c r="I9" s="4"/>
      <c r="J9" s="4"/>
      <c r="K9" s="45"/>
      <c r="L9" s="45"/>
      <c r="M9" s="4"/>
      <c r="N9" s="4"/>
      <c r="O9" s="18"/>
      <c r="P9" s="48">
        <v>1</v>
      </c>
      <c r="Q9" s="48">
        <v>1</v>
      </c>
      <c r="R9" s="30">
        <f t="shared" si="0"/>
        <v>5000</v>
      </c>
      <c r="S9" s="30">
        <f t="shared" si="1"/>
        <v>5000</v>
      </c>
      <c r="T9" s="90"/>
      <c r="U9" s="45"/>
      <c r="V9" s="45"/>
      <c r="W9" s="4"/>
      <c r="X9" s="4"/>
      <c r="Y9" s="9"/>
      <c r="Z9" s="25"/>
      <c r="AA9" s="25"/>
      <c r="AB9" s="26"/>
      <c r="AC9" s="31"/>
      <c r="AD9" s="12"/>
      <c r="AE9" s="116"/>
      <c r="AF9" s="116"/>
      <c r="AG9" s="116"/>
      <c r="AH9" s="116"/>
      <c r="AI9" s="116"/>
    </row>
    <row r="10" spans="1:30" s="116" customFormat="1" ht="12.75">
      <c r="A10" s="44" t="s">
        <v>260</v>
      </c>
      <c r="B10" s="44" t="s">
        <v>261</v>
      </c>
      <c r="C10" s="44" t="s">
        <v>255</v>
      </c>
      <c r="D10" s="40" t="s">
        <v>490</v>
      </c>
      <c r="E10" s="109"/>
      <c r="F10" s="55"/>
      <c r="G10" s="55"/>
      <c r="H10" s="3"/>
      <c r="I10" s="3"/>
      <c r="J10" s="3"/>
      <c r="K10" s="55"/>
      <c r="L10" s="55"/>
      <c r="M10" s="3"/>
      <c r="N10" s="3"/>
      <c r="O10" s="9"/>
      <c r="P10" s="97">
        <v>1</v>
      </c>
      <c r="Q10" s="97">
        <v>1</v>
      </c>
      <c r="R10" s="30">
        <f t="shared" si="0"/>
        <v>5000</v>
      </c>
      <c r="S10" s="30">
        <f t="shared" si="1"/>
        <v>5000</v>
      </c>
      <c r="T10" s="9"/>
      <c r="U10" s="55"/>
      <c r="V10" s="55"/>
      <c r="W10" s="3"/>
      <c r="X10" s="3"/>
      <c r="Y10" s="9"/>
      <c r="Z10" s="25"/>
      <c r="AA10" s="25"/>
      <c r="AB10" s="25"/>
      <c r="AC10" s="31"/>
      <c r="AD10" s="14"/>
    </row>
    <row r="11" spans="1:35" s="114" customFormat="1" ht="12.75">
      <c r="A11" s="101" t="s">
        <v>262</v>
      </c>
      <c r="B11" s="101" t="s">
        <v>263</v>
      </c>
      <c r="C11" s="101" t="s">
        <v>255</v>
      </c>
      <c r="D11" s="41" t="s">
        <v>491</v>
      </c>
      <c r="E11" s="109"/>
      <c r="F11" s="45"/>
      <c r="G11" s="45"/>
      <c r="H11" s="4"/>
      <c r="I11" s="4"/>
      <c r="J11" s="4"/>
      <c r="K11" s="45"/>
      <c r="L11" s="45"/>
      <c r="M11" s="4"/>
      <c r="N11" s="4"/>
      <c r="O11" s="18"/>
      <c r="P11" s="45"/>
      <c r="Q11" s="45"/>
      <c r="R11" s="20"/>
      <c r="S11" s="20"/>
      <c r="T11" s="9"/>
      <c r="U11" s="45">
        <v>1</v>
      </c>
      <c r="V11" s="45">
        <v>1</v>
      </c>
      <c r="W11" s="29">
        <f>3463/V11</f>
        <v>3463</v>
      </c>
      <c r="X11" s="29">
        <f>3463/U11</f>
        <v>3463</v>
      </c>
      <c r="Y11" s="9"/>
      <c r="Z11" s="25"/>
      <c r="AA11" s="25"/>
      <c r="AB11" s="26"/>
      <c r="AC11" s="31"/>
      <c r="AD11" s="14"/>
      <c r="AE11" s="116"/>
      <c r="AF11" s="116"/>
      <c r="AG11" s="116"/>
      <c r="AH11" s="116"/>
      <c r="AI11" s="116"/>
    </row>
    <row r="12" spans="1:30" s="116" customFormat="1" ht="12.75">
      <c r="A12" s="44" t="s">
        <v>264</v>
      </c>
      <c r="B12" s="44" t="s">
        <v>265</v>
      </c>
      <c r="C12" s="44" t="s">
        <v>255</v>
      </c>
      <c r="D12" s="40" t="s">
        <v>490</v>
      </c>
      <c r="E12" s="109"/>
      <c r="F12" s="55"/>
      <c r="G12" s="55"/>
      <c r="H12" s="3"/>
      <c r="I12" s="3"/>
      <c r="J12" s="3"/>
      <c r="K12" s="55"/>
      <c r="L12" s="55"/>
      <c r="M12" s="3"/>
      <c r="N12" s="3"/>
      <c r="O12" s="9"/>
      <c r="P12" s="97">
        <v>1</v>
      </c>
      <c r="Q12" s="97">
        <v>1</v>
      </c>
      <c r="R12" s="30">
        <f t="shared" si="0"/>
        <v>5000</v>
      </c>
      <c r="S12" s="30">
        <f t="shared" si="1"/>
        <v>5000</v>
      </c>
      <c r="T12" s="9"/>
      <c r="U12" s="55"/>
      <c r="V12" s="55"/>
      <c r="W12" s="3"/>
      <c r="X12" s="3"/>
      <c r="Y12" s="9"/>
      <c r="Z12" s="25"/>
      <c r="AA12" s="25"/>
      <c r="AB12" s="26"/>
      <c r="AC12" s="31"/>
      <c r="AD12" s="14"/>
    </row>
    <row r="13" spans="1:35" s="114" customFormat="1" ht="12.75">
      <c r="A13" s="84" t="s">
        <v>266</v>
      </c>
      <c r="B13" s="101" t="s">
        <v>267</v>
      </c>
      <c r="C13" s="101" t="s">
        <v>255</v>
      </c>
      <c r="D13" s="41" t="s">
        <v>491</v>
      </c>
      <c r="E13" s="109"/>
      <c r="F13" s="45"/>
      <c r="G13" s="45"/>
      <c r="H13" s="4"/>
      <c r="I13" s="4"/>
      <c r="J13" s="4"/>
      <c r="K13" s="45"/>
      <c r="L13" s="45"/>
      <c r="M13" s="4"/>
      <c r="N13" s="4"/>
      <c r="O13" s="18"/>
      <c r="P13" s="45"/>
      <c r="Q13" s="45"/>
      <c r="R13" s="20"/>
      <c r="S13" s="20"/>
      <c r="T13" s="9"/>
      <c r="U13" s="45">
        <v>1</v>
      </c>
      <c r="V13" s="45">
        <v>1</v>
      </c>
      <c r="W13" s="29">
        <f>3463/V13</f>
        <v>3463</v>
      </c>
      <c r="X13" s="29">
        <f>3463/U13</f>
        <v>3463</v>
      </c>
      <c r="Y13" s="9"/>
      <c r="Z13" s="27"/>
      <c r="AA13" s="27"/>
      <c r="AB13" s="28"/>
      <c r="AC13" s="31"/>
      <c r="AD13" s="12"/>
      <c r="AE13" s="116"/>
      <c r="AF13" s="116"/>
      <c r="AG13" s="116"/>
      <c r="AH13" s="116"/>
      <c r="AI13" s="116"/>
    </row>
    <row r="14" spans="1:30" s="116" customFormat="1" ht="12.75">
      <c r="A14" s="65" t="s">
        <v>268</v>
      </c>
      <c r="B14" s="44" t="s">
        <v>269</v>
      </c>
      <c r="C14" s="44" t="s">
        <v>255</v>
      </c>
      <c r="D14" s="40" t="s">
        <v>490</v>
      </c>
      <c r="E14" s="109"/>
      <c r="F14" s="55"/>
      <c r="G14" s="55"/>
      <c r="H14" s="3"/>
      <c r="I14" s="3"/>
      <c r="J14" s="3"/>
      <c r="K14" s="55"/>
      <c r="L14" s="55"/>
      <c r="M14" s="3"/>
      <c r="N14" s="3"/>
      <c r="O14" s="9"/>
      <c r="P14" s="55">
        <v>1</v>
      </c>
      <c r="Q14" s="55">
        <v>1</v>
      </c>
      <c r="R14" s="30">
        <f t="shared" si="0"/>
        <v>5000</v>
      </c>
      <c r="S14" s="30">
        <f t="shared" si="1"/>
        <v>5000</v>
      </c>
      <c r="T14" s="9"/>
      <c r="U14" s="55"/>
      <c r="V14" s="55"/>
      <c r="W14" s="3"/>
      <c r="X14" s="3"/>
      <c r="Y14" s="9"/>
      <c r="Z14" s="27"/>
      <c r="AA14" s="27"/>
      <c r="AB14" s="27"/>
      <c r="AC14" s="31"/>
      <c r="AD14" s="12"/>
    </row>
    <row r="15" spans="1:35" s="114" customFormat="1" ht="12.75">
      <c r="A15" s="84" t="s">
        <v>270</v>
      </c>
      <c r="B15" s="101" t="s">
        <v>271</v>
      </c>
      <c r="C15" s="101" t="s">
        <v>255</v>
      </c>
      <c r="D15" s="41" t="s">
        <v>491</v>
      </c>
      <c r="E15" s="109"/>
      <c r="F15" s="45"/>
      <c r="G15" s="45"/>
      <c r="H15" s="4"/>
      <c r="I15" s="4"/>
      <c r="J15" s="4"/>
      <c r="K15" s="45"/>
      <c r="L15" s="45"/>
      <c r="M15" s="4"/>
      <c r="N15" s="4"/>
      <c r="O15" s="18"/>
      <c r="P15" s="45"/>
      <c r="Q15" s="45"/>
      <c r="R15" s="20"/>
      <c r="S15" s="20"/>
      <c r="T15" s="9"/>
      <c r="U15" s="45">
        <v>1</v>
      </c>
      <c r="V15" s="45">
        <v>1</v>
      </c>
      <c r="W15" s="29">
        <f>3463/V15</f>
        <v>3463</v>
      </c>
      <c r="X15" s="29">
        <f>3463/U15</f>
        <v>3463</v>
      </c>
      <c r="Y15" s="9"/>
      <c r="Z15" s="27"/>
      <c r="AA15" s="27"/>
      <c r="AB15" s="27"/>
      <c r="AC15" s="31"/>
      <c r="AD15" s="12"/>
      <c r="AE15" s="116"/>
      <c r="AF15" s="116"/>
      <c r="AG15" s="116"/>
      <c r="AH15" s="116"/>
      <c r="AI15" s="116"/>
    </row>
    <row r="16" spans="1:30" s="116" customFormat="1" ht="12.75">
      <c r="A16" s="65" t="s">
        <v>272</v>
      </c>
      <c r="B16" s="44" t="s">
        <v>273</v>
      </c>
      <c r="C16" s="44" t="s">
        <v>255</v>
      </c>
      <c r="D16" s="87" t="s">
        <v>491</v>
      </c>
      <c r="E16" s="109"/>
      <c r="F16" s="55"/>
      <c r="G16" s="55"/>
      <c r="H16" s="3"/>
      <c r="I16" s="3"/>
      <c r="J16" s="3"/>
      <c r="K16" s="55"/>
      <c r="L16" s="55"/>
      <c r="M16" s="3"/>
      <c r="N16" s="3"/>
      <c r="O16" s="9"/>
      <c r="P16" s="55"/>
      <c r="Q16" s="55"/>
      <c r="R16" s="15"/>
      <c r="S16" s="15"/>
      <c r="T16" s="9"/>
      <c r="U16" s="55">
        <v>1</v>
      </c>
      <c r="V16" s="55">
        <v>1</v>
      </c>
      <c r="W16" s="29">
        <f>3463/V16</f>
        <v>3463</v>
      </c>
      <c r="X16" s="29">
        <f>3463/U16</f>
        <v>3463</v>
      </c>
      <c r="Y16" s="9"/>
      <c r="Z16" s="27"/>
      <c r="AA16" s="27"/>
      <c r="AB16" s="27"/>
      <c r="AC16" s="31"/>
      <c r="AD16" s="12"/>
    </row>
    <row r="17" spans="1:35" s="114" customFormat="1" ht="66">
      <c r="A17" s="84" t="s">
        <v>274</v>
      </c>
      <c r="B17" s="84" t="s">
        <v>275</v>
      </c>
      <c r="C17" s="84" t="s">
        <v>276</v>
      </c>
      <c r="D17" s="41" t="s">
        <v>223</v>
      </c>
      <c r="E17" s="109"/>
      <c r="F17" s="45"/>
      <c r="G17" s="45"/>
      <c r="H17" s="4"/>
      <c r="I17" s="4"/>
      <c r="J17" s="4"/>
      <c r="K17" s="45"/>
      <c r="L17" s="45"/>
      <c r="M17" s="4"/>
      <c r="N17" s="4"/>
      <c r="O17" s="18"/>
      <c r="P17" s="45">
        <v>0.895</v>
      </c>
      <c r="Q17" s="45">
        <v>0.949</v>
      </c>
      <c r="R17" s="30">
        <f t="shared" si="0"/>
        <v>5268.703898840886</v>
      </c>
      <c r="S17" s="30">
        <f t="shared" si="1"/>
        <v>5586.592178770949</v>
      </c>
      <c r="T17" s="9"/>
      <c r="U17" s="45"/>
      <c r="V17" s="45"/>
      <c r="W17" s="4"/>
      <c r="X17" s="4"/>
      <c r="Y17" s="9"/>
      <c r="Z17" s="36" t="s">
        <v>473</v>
      </c>
      <c r="AA17" s="27"/>
      <c r="AB17" s="27" t="s">
        <v>237</v>
      </c>
      <c r="AC17" s="31"/>
      <c r="AD17" s="14"/>
      <c r="AE17" s="116"/>
      <c r="AF17" s="116"/>
      <c r="AG17" s="116"/>
      <c r="AH17" s="116"/>
      <c r="AI17" s="116"/>
    </row>
    <row r="18" spans="1:30" s="116" customFormat="1" ht="66">
      <c r="A18" s="65" t="s">
        <v>277</v>
      </c>
      <c r="B18" s="65" t="s">
        <v>278</v>
      </c>
      <c r="C18" s="65" t="s">
        <v>279</v>
      </c>
      <c r="D18" s="40" t="s">
        <v>295</v>
      </c>
      <c r="E18" s="110"/>
      <c r="F18" s="55"/>
      <c r="G18" s="55"/>
      <c r="H18" s="3"/>
      <c r="I18" s="3"/>
      <c r="J18" s="3"/>
      <c r="K18" s="55">
        <v>0</v>
      </c>
      <c r="L18" s="55">
        <v>0.001</v>
      </c>
      <c r="M18" s="3">
        <f>1000/L18</f>
        <v>1000000</v>
      </c>
      <c r="N18" s="3" t="s">
        <v>251</v>
      </c>
      <c r="O18" s="9"/>
      <c r="P18" s="55">
        <v>0.999</v>
      </c>
      <c r="Q18" s="55">
        <v>1</v>
      </c>
      <c r="R18" s="30">
        <f t="shared" si="0"/>
        <v>5000</v>
      </c>
      <c r="S18" s="30">
        <f t="shared" si="1"/>
        <v>5005.005005005005</v>
      </c>
      <c r="T18" s="9"/>
      <c r="U18" s="55"/>
      <c r="V18" s="55"/>
      <c r="W18" s="3"/>
      <c r="X18" s="3"/>
      <c r="Y18" s="9"/>
      <c r="Z18" s="27"/>
      <c r="AA18" s="27"/>
      <c r="AB18" s="27"/>
      <c r="AC18" s="31"/>
      <c r="AD18" s="14"/>
    </row>
    <row r="19" spans="1:35" s="114" customFormat="1" ht="52.5">
      <c r="A19" s="84" t="s">
        <v>280</v>
      </c>
      <c r="B19" s="84" t="s">
        <v>281</v>
      </c>
      <c r="C19" s="84" t="s">
        <v>282</v>
      </c>
      <c r="D19" s="41" t="s">
        <v>296</v>
      </c>
      <c r="E19" s="111"/>
      <c r="F19" s="45"/>
      <c r="G19" s="45"/>
      <c r="H19" s="4"/>
      <c r="I19" s="4"/>
      <c r="J19" s="4"/>
      <c r="K19" s="45">
        <v>0.001</v>
      </c>
      <c r="L19" s="45">
        <v>0.02</v>
      </c>
      <c r="M19" s="4">
        <f>1000/L19</f>
        <v>50000</v>
      </c>
      <c r="N19" s="4">
        <f>1000/K19</f>
        <v>1000000</v>
      </c>
      <c r="O19" s="18"/>
      <c r="P19" s="45">
        <v>0.965</v>
      </c>
      <c r="Q19" s="45">
        <v>0.999</v>
      </c>
      <c r="R19" s="20">
        <f t="shared" si="0"/>
        <v>5005.005005005005</v>
      </c>
      <c r="S19" s="20">
        <f t="shared" si="1"/>
        <v>5181.347150259067</v>
      </c>
      <c r="T19" s="9"/>
      <c r="U19" s="45">
        <v>0</v>
      </c>
      <c r="V19" s="45">
        <v>0.01</v>
      </c>
      <c r="W19" s="29">
        <f aca="true" t="shared" si="2" ref="W19:W28">3463/V19</f>
        <v>346300</v>
      </c>
      <c r="X19" s="29" t="s">
        <v>251</v>
      </c>
      <c r="Y19" s="9"/>
      <c r="Z19" s="22" t="s">
        <v>474</v>
      </c>
      <c r="AA19" s="22" t="s">
        <v>476</v>
      </c>
      <c r="AB19" s="22"/>
      <c r="AC19" s="31"/>
      <c r="AD19" s="14"/>
      <c r="AE19" s="116"/>
      <c r="AF19" s="116"/>
      <c r="AG19" s="116"/>
      <c r="AH19" s="116"/>
      <c r="AI19" s="116"/>
    </row>
    <row r="20" spans="1:30" s="116" customFormat="1" ht="52.5">
      <c r="A20" s="65" t="s">
        <v>283</v>
      </c>
      <c r="B20" s="65" t="s">
        <v>284</v>
      </c>
      <c r="C20" s="65" t="s">
        <v>285</v>
      </c>
      <c r="D20" s="40" t="s">
        <v>2</v>
      </c>
      <c r="E20" s="109"/>
      <c r="F20" s="55"/>
      <c r="G20" s="55"/>
      <c r="H20" s="3"/>
      <c r="I20" s="3"/>
      <c r="J20" s="3"/>
      <c r="K20" s="55">
        <v>0.001</v>
      </c>
      <c r="L20" s="55">
        <v>0.02</v>
      </c>
      <c r="M20" s="3">
        <f>1000/L20</f>
        <v>50000</v>
      </c>
      <c r="N20" s="3">
        <f>1000/K20</f>
        <v>1000000</v>
      </c>
      <c r="O20" s="9"/>
      <c r="P20" s="55">
        <v>0.92</v>
      </c>
      <c r="Q20" s="55">
        <v>0.994</v>
      </c>
      <c r="R20" s="15">
        <f t="shared" si="0"/>
        <v>5030.181086519115</v>
      </c>
      <c r="S20" s="15">
        <f t="shared" si="1"/>
        <v>5434.782608695652</v>
      </c>
      <c r="T20" s="9"/>
      <c r="U20" s="55">
        <v>0</v>
      </c>
      <c r="V20" s="55">
        <v>0.01</v>
      </c>
      <c r="W20" s="29">
        <f t="shared" si="2"/>
        <v>346300</v>
      </c>
      <c r="X20" s="29" t="s">
        <v>251</v>
      </c>
      <c r="Y20" s="9"/>
      <c r="Z20" s="27" t="s">
        <v>235</v>
      </c>
      <c r="AA20" s="27"/>
      <c r="AB20" s="27"/>
      <c r="AC20" s="31"/>
      <c r="AD20" s="12"/>
    </row>
    <row r="21" spans="1:35" s="114" customFormat="1" ht="26.25">
      <c r="A21" s="84" t="s">
        <v>286</v>
      </c>
      <c r="B21" s="84" t="s">
        <v>287</v>
      </c>
      <c r="C21" s="101" t="s">
        <v>255</v>
      </c>
      <c r="D21" s="41" t="s">
        <v>3</v>
      </c>
      <c r="E21" s="110"/>
      <c r="F21" s="45"/>
      <c r="G21" s="45"/>
      <c r="H21" s="4"/>
      <c r="I21" s="4"/>
      <c r="J21" s="4"/>
      <c r="K21" s="45"/>
      <c r="L21" s="45"/>
      <c r="M21" s="4"/>
      <c r="N21" s="4"/>
      <c r="O21" s="18"/>
      <c r="P21" s="45">
        <v>0.645</v>
      </c>
      <c r="Q21" s="45">
        <v>0.835</v>
      </c>
      <c r="R21" s="20">
        <f t="shared" si="0"/>
        <v>5988.023952095808</v>
      </c>
      <c r="S21" s="20">
        <f t="shared" si="1"/>
        <v>7751.937984496124</v>
      </c>
      <c r="T21" s="9"/>
      <c r="U21" s="45">
        <v>0.015</v>
      </c>
      <c r="V21" s="45">
        <v>0.055</v>
      </c>
      <c r="W21" s="29">
        <f t="shared" si="2"/>
        <v>62963.63636363636</v>
      </c>
      <c r="X21" s="29">
        <f>3463/U21</f>
        <v>230866.6666666667</v>
      </c>
      <c r="Y21" s="9"/>
      <c r="Z21" s="66" t="s">
        <v>502</v>
      </c>
      <c r="AA21" s="27"/>
      <c r="AB21" s="27"/>
      <c r="AC21" s="31"/>
      <c r="AD21" s="12"/>
      <c r="AE21" s="116"/>
      <c r="AF21" s="116"/>
      <c r="AG21" s="116"/>
      <c r="AH21" s="116"/>
      <c r="AI21" s="116"/>
    </row>
    <row r="22" spans="1:30" s="116" customFormat="1" ht="52.5">
      <c r="A22" s="65" t="s">
        <v>430</v>
      </c>
      <c r="B22" s="65" t="s">
        <v>431</v>
      </c>
      <c r="C22" s="65" t="s">
        <v>432</v>
      </c>
      <c r="D22" s="87" t="s">
        <v>4</v>
      </c>
      <c r="E22" s="109"/>
      <c r="F22" s="55"/>
      <c r="G22" s="55"/>
      <c r="H22" s="3"/>
      <c r="I22" s="3"/>
      <c r="J22" s="3"/>
      <c r="K22" s="55"/>
      <c r="L22" s="55"/>
      <c r="M22" s="3"/>
      <c r="N22" s="3"/>
      <c r="O22" s="9"/>
      <c r="P22" s="55">
        <v>0.86</v>
      </c>
      <c r="Q22" s="55">
        <v>0.983</v>
      </c>
      <c r="R22" s="15">
        <f t="shared" si="0"/>
        <v>5086.46998982706</v>
      </c>
      <c r="S22" s="15">
        <f t="shared" si="1"/>
        <v>5813.9534883720935</v>
      </c>
      <c r="T22" s="9"/>
      <c r="U22" s="55">
        <v>0.017</v>
      </c>
      <c r="V22" s="55">
        <v>0.105</v>
      </c>
      <c r="W22" s="29">
        <f t="shared" si="2"/>
        <v>32980.95238095238</v>
      </c>
      <c r="X22" s="29">
        <f>3463/U22</f>
        <v>203705.88235294117</v>
      </c>
      <c r="Y22" s="9"/>
      <c r="Z22" s="66" t="s">
        <v>297</v>
      </c>
      <c r="AA22" s="27" t="s">
        <v>476</v>
      </c>
      <c r="AB22" s="27"/>
      <c r="AC22" s="31"/>
      <c r="AD22" s="14"/>
    </row>
    <row r="23" spans="1:35" s="114" customFormat="1" ht="52.5">
      <c r="A23" s="84" t="s">
        <v>433</v>
      </c>
      <c r="B23" s="84" t="s">
        <v>434</v>
      </c>
      <c r="C23" s="84" t="s">
        <v>435</v>
      </c>
      <c r="D23" s="41" t="s">
        <v>5</v>
      </c>
      <c r="E23" s="109"/>
      <c r="F23" s="45"/>
      <c r="G23" s="45"/>
      <c r="H23" s="4"/>
      <c r="I23" s="4"/>
      <c r="J23" s="4"/>
      <c r="K23" s="45"/>
      <c r="L23" s="45"/>
      <c r="M23" s="4"/>
      <c r="N23" s="4"/>
      <c r="O23" s="18"/>
      <c r="P23" s="45">
        <v>0.885</v>
      </c>
      <c r="Q23" s="45">
        <v>0.982</v>
      </c>
      <c r="R23" s="20">
        <f t="shared" si="0"/>
        <v>5091.6496945010185</v>
      </c>
      <c r="S23" s="20">
        <f t="shared" si="1"/>
        <v>5649.717514124293</v>
      </c>
      <c r="T23" s="9"/>
      <c r="U23" s="45">
        <v>0.017</v>
      </c>
      <c r="V23" s="45">
        <v>0.08</v>
      </c>
      <c r="W23" s="29">
        <f t="shared" si="2"/>
        <v>43287.5</v>
      </c>
      <c r="X23" s="29">
        <f>3463/U23</f>
        <v>203705.88235294117</v>
      </c>
      <c r="Y23" s="9"/>
      <c r="Z23" s="66" t="s">
        <v>503</v>
      </c>
      <c r="AA23" s="27" t="s">
        <v>476</v>
      </c>
      <c r="AB23" s="27"/>
      <c r="AC23" s="31"/>
      <c r="AD23" s="12"/>
      <c r="AE23" s="116"/>
      <c r="AF23" s="116"/>
      <c r="AG23" s="116"/>
      <c r="AH23" s="116"/>
      <c r="AI23" s="116"/>
    </row>
    <row r="24" spans="1:35" s="96" customFormat="1" ht="52.5">
      <c r="A24" s="131" t="s">
        <v>436</v>
      </c>
      <c r="B24" s="131" t="s">
        <v>437</v>
      </c>
      <c r="C24" s="131" t="s">
        <v>438</v>
      </c>
      <c r="D24" s="87" t="s">
        <v>294</v>
      </c>
      <c r="E24" s="109"/>
      <c r="F24" s="55"/>
      <c r="G24" s="55"/>
      <c r="H24" s="3"/>
      <c r="I24" s="3"/>
      <c r="J24" s="3"/>
      <c r="K24" s="55">
        <v>0.001</v>
      </c>
      <c r="L24" s="55">
        <v>0.02</v>
      </c>
      <c r="M24" s="3">
        <f>1000/L24</f>
        <v>50000</v>
      </c>
      <c r="N24" s="3">
        <f>1000/K24</f>
        <v>1000000</v>
      </c>
      <c r="O24" s="9"/>
      <c r="P24" s="55">
        <v>0.97</v>
      </c>
      <c r="Q24" s="55">
        <v>0.999</v>
      </c>
      <c r="R24" s="15">
        <f t="shared" si="0"/>
        <v>5005.005005005005</v>
      </c>
      <c r="S24" s="15">
        <f t="shared" si="1"/>
        <v>5154.639175257732</v>
      </c>
      <c r="T24" s="9"/>
      <c r="U24" s="55">
        <v>0</v>
      </c>
      <c r="V24" s="55">
        <v>0.01</v>
      </c>
      <c r="W24" s="29">
        <f t="shared" si="2"/>
        <v>346300</v>
      </c>
      <c r="X24" s="29" t="s">
        <v>251</v>
      </c>
      <c r="Y24" s="9"/>
      <c r="Z24" s="27"/>
      <c r="AA24" s="27"/>
      <c r="AB24" s="27"/>
      <c r="AC24" s="31"/>
      <c r="AD24" s="12"/>
      <c r="AE24" s="116"/>
      <c r="AF24" s="116"/>
      <c r="AG24" s="116"/>
      <c r="AH24" s="116"/>
      <c r="AI24" s="116"/>
    </row>
    <row r="25" spans="1:35" s="96" customFormat="1" ht="66">
      <c r="A25" s="84" t="s">
        <v>439</v>
      </c>
      <c r="B25" s="84" t="s">
        <v>440</v>
      </c>
      <c r="C25" s="84" t="s">
        <v>441</v>
      </c>
      <c r="D25" s="41" t="s">
        <v>220</v>
      </c>
      <c r="E25" s="111"/>
      <c r="F25" s="45"/>
      <c r="G25" s="45"/>
      <c r="H25" s="4"/>
      <c r="I25" s="4"/>
      <c r="J25" s="4"/>
      <c r="K25" s="45"/>
      <c r="L25" s="45"/>
      <c r="M25" s="4"/>
      <c r="N25" s="4"/>
      <c r="O25" s="18"/>
      <c r="P25" s="45">
        <v>0.82</v>
      </c>
      <c r="Q25" s="45">
        <v>0.98</v>
      </c>
      <c r="R25" s="20">
        <f t="shared" si="0"/>
        <v>5102.040816326531</v>
      </c>
      <c r="S25" s="20">
        <f t="shared" si="1"/>
        <v>6097.5609756097565</v>
      </c>
      <c r="T25" s="18"/>
      <c r="U25" s="45">
        <v>0.02</v>
      </c>
      <c r="V25" s="45">
        <v>0.18</v>
      </c>
      <c r="W25" s="29">
        <f t="shared" si="2"/>
        <v>19238.88888888889</v>
      </c>
      <c r="X25" s="29">
        <f>3463/U25</f>
        <v>173150</v>
      </c>
      <c r="Y25" s="9"/>
      <c r="Z25" s="27"/>
      <c r="AA25" s="27"/>
      <c r="AB25" s="27"/>
      <c r="AC25" s="31"/>
      <c r="AD25" s="12"/>
      <c r="AE25" s="116"/>
      <c r="AF25" s="116"/>
      <c r="AG25" s="116"/>
      <c r="AH25" s="116"/>
      <c r="AI25" s="116"/>
    </row>
    <row r="26" spans="1:35" s="96" customFormat="1" ht="52.5">
      <c r="A26" s="131" t="s">
        <v>442</v>
      </c>
      <c r="B26" s="131" t="s">
        <v>443</v>
      </c>
      <c r="C26" s="131" t="s">
        <v>301</v>
      </c>
      <c r="D26" s="87" t="s">
        <v>221</v>
      </c>
      <c r="E26" s="109"/>
      <c r="F26" s="55"/>
      <c r="G26" s="55"/>
      <c r="H26" s="3"/>
      <c r="I26" s="3"/>
      <c r="J26" s="3"/>
      <c r="K26" s="55"/>
      <c r="L26" s="55"/>
      <c r="M26" s="3"/>
      <c r="N26" s="3"/>
      <c r="O26" s="9"/>
      <c r="P26" s="55">
        <v>0.99</v>
      </c>
      <c r="Q26" s="55">
        <v>1</v>
      </c>
      <c r="R26" s="15">
        <f t="shared" si="0"/>
        <v>5000</v>
      </c>
      <c r="S26" s="15">
        <f t="shared" si="1"/>
        <v>5050.50505050505</v>
      </c>
      <c r="T26" s="9"/>
      <c r="U26" s="55">
        <v>0</v>
      </c>
      <c r="V26" s="55">
        <v>0.01</v>
      </c>
      <c r="W26" s="29">
        <f t="shared" si="2"/>
        <v>346300</v>
      </c>
      <c r="X26" s="29" t="s">
        <v>251</v>
      </c>
      <c r="Y26" s="9"/>
      <c r="Z26" s="27"/>
      <c r="AA26" s="27"/>
      <c r="AB26" s="27"/>
      <c r="AC26" s="31"/>
      <c r="AD26" s="12"/>
      <c r="AE26" s="116"/>
      <c r="AF26" s="116"/>
      <c r="AG26" s="116"/>
      <c r="AH26" s="116"/>
      <c r="AI26" s="116"/>
    </row>
    <row r="27" spans="1:35" s="96" customFormat="1" ht="66">
      <c r="A27" s="84" t="s">
        <v>302</v>
      </c>
      <c r="B27" s="84" t="s">
        <v>303</v>
      </c>
      <c r="C27" s="84" t="s">
        <v>304</v>
      </c>
      <c r="D27" s="41" t="s">
        <v>220</v>
      </c>
      <c r="E27" s="111"/>
      <c r="F27" s="45"/>
      <c r="G27" s="45"/>
      <c r="H27" s="4"/>
      <c r="I27" s="4"/>
      <c r="J27" s="4"/>
      <c r="K27" s="45"/>
      <c r="L27" s="45"/>
      <c r="M27" s="4"/>
      <c r="N27" s="4"/>
      <c r="O27" s="18"/>
      <c r="P27" s="45">
        <v>0.82</v>
      </c>
      <c r="Q27" s="45">
        <v>0.98</v>
      </c>
      <c r="R27" s="20">
        <f t="shared" si="0"/>
        <v>5102.040816326531</v>
      </c>
      <c r="S27" s="20">
        <f t="shared" si="1"/>
        <v>6097.5609756097565</v>
      </c>
      <c r="T27" s="18"/>
      <c r="U27" s="48">
        <v>0.02</v>
      </c>
      <c r="V27" s="45">
        <v>0.18</v>
      </c>
      <c r="W27" s="29">
        <f t="shared" si="2"/>
        <v>19238.88888888889</v>
      </c>
      <c r="X27" s="29">
        <f>3463/U27</f>
        <v>173150</v>
      </c>
      <c r="Y27" s="9"/>
      <c r="Z27" s="27"/>
      <c r="AA27" s="27"/>
      <c r="AB27" s="27"/>
      <c r="AC27" s="31"/>
      <c r="AD27" s="14"/>
      <c r="AE27" s="116"/>
      <c r="AF27" s="116"/>
      <c r="AG27" s="116"/>
      <c r="AH27" s="116"/>
      <c r="AI27" s="116"/>
    </row>
    <row r="28" spans="1:35" s="96" customFormat="1" ht="66">
      <c r="A28" s="131" t="s">
        <v>305</v>
      </c>
      <c r="B28" s="131" t="s">
        <v>306</v>
      </c>
      <c r="C28" s="131" t="s">
        <v>307</v>
      </c>
      <c r="D28" s="87" t="s">
        <v>222</v>
      </c>
      <c r="E28" s="109"/>
      <c r="F28" s="55"/>
      <c r="G28" s="55"/>
      <c r="H28" s="3"/>
      <c r="I28" s="3"/>
      <c r="J28" s="3"/>
      <c r="K28" s="55"/>
      <c r="L28" s="55"/>
      <c r="M28" s="3"/>
      <c r="N28" s="3"/>
      <c r="O28" s="9"/>
      <c r="P28" s="55">
        <v>0.98</v>
      </c>
      <c r="Q28" s="55">
        <v>1</v>
      </c>
      <c r="R28" s="15">
        <f t="shared" si="0"/>
        <v>5000</v>
      </c>
      <c r="S28" s="15">
        <f t="shared" si="1"/>
        <v>5102.040816326531</v>
      </c>
      <c r="T28" s="9"/>
      <c r="U28" s="55">
        <v>0</v>
      </c>
      <c r="V28" s="55">
        <v>0.02</v>
      </c>
      <c r="W28" s="29">
        <f t="shared" si="2"/>
        <v>173150</v>
      </c>
      <c r="X28" s="29" t="s">
        <v>251</v>
      </c>
      <c r="Y28" s="9"/>
      <c r="Z28" s="27"/>
      <c r="AA28" s="27"/>
      <c r="AB28" s="27"/>
      <c r="AC28" s="31"/>
      <c r="AD28" s="14"/>
      <c r="AE28" s="116"/>
      <c r="AF28" s="116"/>
      <c r="AG28" s="116"/>
      <c r="AH28" s="116"/>
      <c r="AI28" s="116"/>
    </row>
    <row r="29" spans="1:35" s="96" customFormat="1" ht="52.5">
      <c r="A29" s="84" t="s">
        <v>308</v>
      </c>
      <c r="B29" s="84" t="s">
        <v>309</v>
      </c>
      <c r="C29" s="84" t="s">
        <v>310</v>
      </c>
      <c r="D29" s="41" t="s">
        <v>490</v>
      </c>
      <c r="E29" s="111"/>
      <c r="F29" s="45"/>
      <c r="G29" s="45"/>
      <c r="H29" s="4"/>
      <c r="I29" s="4"/>
      <c r="J29" s="4"/>
      <c r="K29" s="45"/>
      <c r="L29" s="45"/>
      <c r="M29" s="4"/>
      <c r="N29" s="4"/>
      <c r="O29" s="18"/>
      <c r="P29" s="45">
        <v>1</v>
      </c>
      <c r="Q29" s="45">
        <v>1</v>
      </c>
      <c r="R29" s="30">
        <f t="shared" si="0"/>
        <v>5000</v>
      </c>
      <c r="S29" s="30">
        <f t="shared" si="1"/>
        <v>5000</v>
      </c>
      <c r="T29" s="9"/>
      <c r="U29" s="45"/>
      <c r="V29" s="45"/>
      <c r="W29" s="4"/>
      <c r="X29" s="4"/>
      <c r="Y29" s="9"/>
      <c r="Z29" s="27"/>
      <c r="AA29" s="27"/>
      <c r="AB29" s="27"/>
      <c r="AC29" s="31"/>
      <c r="AD29" s="14"/>
      <c r="AE29" s="116"/>
      <c r="AF29" s="116"/>
      <c r="AG29" s="116"/>
      <c r="AH29" s="116"/>
      <c r="AI29" s="116"/>
    </row>
    <row r="30" spans="1:35" s="96" customFormat="1" ht="66">
      <c r="A30" s="131" t="s">
        <v>311</v>
      </c>
      <c r="B30" s="131" t="s">
        <v>312</v>
      </c>
      <c r="C30" s="131" t="s">
        <v>313</v>
      </c>
      <c r="D30" s="87" t="s">
        <v>6</v>
      </c>
      <c r="E30" s="109"/>
      <c r="F30" s="55">
        <v>0</v>
      </c>
      <c r="G30" s="55">
        <v>0.01</v>
      </c>
      <c r="H30" s="29">
        <f>20/G30</f>
        <v>2000</v>
      </c>
      <c r="I30" s="29" t="s">
        <v>477</v>
      </c>
      <c r="J30" s="3"/>
      <c r="K30" s="55"/>
      <c r="L30" s="55"/>
      <c r="M30" s="3"/>
      <c r="N30" s="3"/>
      <c r="O30" s="9"/>
      <c r="P30" s="55">
        <v>0.26</v>
      </c>
      <c r="Q30" s="55">
        <v>0.849</v>
      </c>
      <c r="R30" s="15">
        <f t="shared" si="0"/>
        <v>5889.281507656066</v>
      </c>
      <c r="S30" s="15">
        <f t="shared" si="1"/>
        <v>19230.76923076923</v>
      </c>
      <c r="T30" s="9"/>
      <c r="U30" s="55">
        <v>0.151</v>
      </c>
      <c r="V30" s="55">
        <v>0.73</v>
      </c>
      <c r="W30" s="3">
        <f>3463/V30</f>
        <v>4743.835616438356</v>
      </c>
      <c r="X30" s="3">
        <f>3463/U30</f>
        <v>22933.77483443709</v>
      </c>
      <c r="Y30" s="9"/>
      <c r="Z30" s="27"/>
      <c r="AA30" s="27"/>
      <c r="AB30" s="27"/>
      <c r="AC30" s="31"/>
      <c r="AD30" s="14"/>
      <c r="AE30" s="116"/>
      <c r="AF30" s="116"/>
      <c r="AG30" s="116"/>
      <c r="AH30" s="116"/>
      <c r="AI30" s="116"/>
    </row>
    <row r="31" spans="1:35" s="96" customFormat="1" ht="66">
      <c r="A31" s="84" t="s">
        <v>314</v>
      </c>
      <c r="B31" s="84" t="s">
        <v>315</v>
      </c>
      <c r="C31" s="84" t="s">
        <v>316</v>
      </c>
      <c r="D31" s="41" t="s">
        <v>540</v>
      </c>
      <c r="E31" s="111"/>
      <c r="F31" s="45"/>
      <c r="G31" s="45"/>
      <c r="H31" s="4"/>
      <c r="I31" s="4"/>
      <c r="J31" s="4"/>
      <c r="K31" s="45">
        <v>0.005</v>
      </c>
      <c r="L31" s="45">
        <v>0.04</v>
      </c>
      <c r="M31" s="4">
        <f>1000/L31</f>
        <v>25000</v>
      </c>
      <c r="N31" s="4">
        <f>1000/K31</f>
        <v>200000</v>
      </c>
      <c r="O31" s="18"/>
      <c r="P31" s="45">
        <v>0.65</v>
      </c>
      <c r="Q31" s="45">
        <v>0.93</v>
      </c>
      <c r="R31" s="20">
        <f t="shared" si="0"/>
        <v>5376.344086021505</v>
      </c>
      <c r="S31" s="20">
        <f t="shared" si="1"/>
        <v>7692.307692307692</v>
      </c>
      <c r="T31" s="18"/>
      <c r="U31" s="45">
        <v>0.07</v>
      </c>
      <c r="V31" s="45">
        <v>0.31</v>
      </c>
      <c r="W31" s="29">
        <f>3463/V31</f>
        <v>11170.967741935485</v>
      </c>
      <c r="X31" s="29">
        <f>3463/U31</f>
        <v>49471.428571428565</v>
      </c>
      <c r="Y31" s="9"/>
      <c r="Z31" s="27" t="s">
        <v>475</v>
      </c>
      <c r="AA31" s="27" t="s">
        <v>471</v>
      </c>
      <c r="AB31" s="27"/>
      <c r="AC31" s="31"/>
      <c r="AD31" s="12"/>
      <c r="AE31" s="116"/>
      <c r="AF31" s="116"/>
      <c r="AG31" s="116"/>
      <c r="AH31" s="116"/>
      <c r="AI31" s="116"/>
    </row>
    <row r="32" spans="1:30" s="116" customFormat="1" ht="52.5">
      <c r="A32" s="65" t="s">
        <v>317</v>
      </c>
      <c r="B32" s="65" t="s">
        <v>318</v>
      </c>
      <c r="C32" s="65" t="s">
        <v>319</v>
      </c>
      <c r="D32" s="40" t="s">
        <v>223</v>
      </c>
      <c r="E32" s="109"/>
      <c r="F32" s="55"/>
      <c r="G32" s="55"/>
      <c r="H32" s="3"/>
      <c r="I32" s="3"/>
      <c r="J32" s="3"/>
      <c r="K32" s="55"/>
      <c r="L32" s="55"/>
      <c r="M32" s="3"/>
      <c r="N32" s="3"/>
      <c r="O32" s="9"/>
      <c r="P32" s="55">
        <v>0.895</v>
      </c>
      <c r="Q32" s="55">
        <v>0.949</v>
      </c>
      <c r="R32" s="30">
        <f t="shared" si="0"/>
        <v>5268.703898840886</v>
      </c>
      <c r="S32" s="30">
        <f t="shared" si="1"/>
        <v>5586.592178770949</v>
      </c>
      <c r="T32" s="9"/>
      <c r="U32" s="55"/>
      <c r="V32" s="55"/>
      <c r="W32" s="3"/>
      <c r="X32" s="3"/>
      <c r="Y32" s="9"/>
      <c r="Z32" s="36" t="s">
        <v>473</v>
      </c>
      <c r="AA32" s="27"/>
      <c r="AB32" s="27" t="s">
        <v>237</v>
      </c>
      <c r="AC32" s="31"/>
      <c r="AD32" s="14"/>
    </row>
    <row r="33" spans="1:35" s="114" customFormat="1" ht="12.75">
      <c r="A33" s="84" t="s">
        <v>320</v>
      </c>
      <c r="B33" s="84" t="s">
        <v>321</v>
      </c>
      <c r="C33" s="101" t="s">
        <v>255</v>
      </c>
      <c r="D33" s="41" t="s">
        <v>224</v>
      </c>
      <c r="E33" s="111"/>
      <c r="F33" s="45"/>
      <c r="G33" s="45"/>
      <c r="H33" s="4"/>
      <c r="I33" s="4"/>
      <c r="J33" s="4"/>
      <c r="K33" s="45"/>
      <c r="L33" s="45"/>
      <c r="M33" s="4"/>
      <c r="N33" s="4"/>
      <c r="O33" s="18"/>
      <c r="P33" s="45">
        <v>0.98</v>
      </c>
      <c r="Q33" s="45">
        <v>1</v>
      </c>
      <c r="R33" s="30">
        <f t="shared" si="0"/>
        <v>5000</v>
      </c>
      <c r="S33" s="30">
        <f t="shared" si="1"/>
        <v>5102.040816326531</v>
      </c>
      <c r="T33" s="9"/>
      <c r="U33" s="45"/>
      <c r="V33" s="45"/>
      <c r="W33" s="4"/>
      <c r="X33" s="4"/>
      <c r="Y33" s="9"/>
      <c r="Z33" s="27" t="s">
        <v>474</v>
      </c>
      <c r="AA33" s="27"/>
      <c r="AB33" s="27"/>
      <c r="AC33" s="31"/>
      <c r="AD33" s="14"/>
      <c r="AE33" s="116"/>
      <c r="AF33" s="116"/>
      <c r="AG33" s="116"/>
      <c r="AH33" s="116"/>
      <c r="AI33" s="116"/>
    </row>
    <row r="34" spans="1:30" s="116" customFormat="1" ht="12.75">
      <c r="A34" s="65" t="s">
        <v>322</v>
      </c>
      <c r="B34" s="65" t="s">
        <v>323</v>
      </c>
      <c r="C34" s="44" t="s">
        <v>255</v>
      </c>
      <c r="D34" s="40" t="s">
        <v>490</v>
      </c>
      <c r="E34" s="109"/>
      <c r="F34" s="55"/>
      <c r="G34" s="55"/>
      <c r="H34" s="3"/>
      <c r="I34" s="3"/>
      <c r="J34" s="3"/>
      <c r="K34" s="55"/>
      <c r="L34" s="55"/>
      <c r="M34" s="3"/>
      <c r="N34" s="3"/>
      <c r="O34" s="9"/>
      <c r="P34" s="55">
        <v>1</v>
      </c>
      <c r="Q34" s="55">
        <v>1</v>
      </c>
      <c r="R34" s="30">
        <f t="shared" si="0"/>
        <v>5000</v>
      </c>
      <c r="S34" s="30">
        <f t="shared" si="1"/>
        <v>5000</v>
      </c>
      <c r="T34" s="9"/>
      <c r="U34" s="55"/>
      <c r="V34" s="55"/>
      <c r="W34" s="3"/>
      <c r="X34" s="3"/>
      <c r="Y34" s="9"/>
      <c r="Z34" s="27"/>
      <c r="AA34" s="27"/>
      <c r="AB34" s="27"/>
      <c r="AC34" s="31"/>
      <c r="AD34" s="14"/>
    </row>
    <row r="35" spans="1:35" s="114" customFormat="1" ht="12.75">
      <c r="A35" s="84" t="s">
        <v>324</v>
      </c>
      <c r="B35" s="84" t="s">
        <v>325</v>
      </c>
      <c r="C35" s="101" t="s">
        <v>255</v>
      </c>
      <c r="D35" s="41" t="s">
        <v>490</v>
      </c>
      <c r="E35" s="110"/>
      <c r="F35" s="45"/>
      <c r="G35" s="45"/>
      <c r="H35" s="4"/>
      <c r="I35" s="4"/>
      <c r="J35" s="4"/>
      <c r="K35" s="45"/>
      <c r="L35" s="45"/>
      <c r="M35" s="4"/>
      <c r="N35" s="4"/>
      <c r="O35" s="18"/>
      <c r="P35" s="45">
        <v>1</v>
      </c>
      <c r="Q35" s="45">
        <v>1</v>
      </c>
      <c r="R35" s="37">
        <f t="shared" si="0"/>
        <v>5000</v>
      </c>
      <c r="S35" s="37">
        <f t="shared" si="1"/>
        <v>5000</v>
      </c>
      <c r="T35" s="9"/>
      <c r="U35" s="45"/>
      <c r="V35" s="45"/>
      <c r="W35" s="4"/>
      <c r="X35" s="4"/>
      <c r="Y35" s="9"/>
      <c r="Z35" s="27"/>
      <c r="AA35" s="27"/>
      <c r="AB35" s="27"/>
      <c r="AC35" s="31"/>
      <c r="AD35" s="14"/>
      <c r="AE35" s="116"/>
      <c r="AF35" s="116"/>
      <c r="AG35" s="116"/>
      <c r="AH35" s="116"/>
      <c r="AI35" s="116"/>
    </row>
    <row r="36" spans="1:30" s="116" customFormat="1" ht="12.75">
      <c r="A36" s="65" t="s">
        <v>326</v>
      </c>
      <c r="B36" s="65" t="s">
        <v>327</v>
      </c>
      <c r="C36" s="44" t="s">
        <v>255</v>
      </c>
      <c r="D36" s="40" t="s">
        <v>7</v>
      </c>
      <c r="E36" s="109"/>
      <c r="F36" s="55"/>
      <c r="G36" s="55"/>
      <c r="H36" s="3"/>
      <c r="I36" s="3"/>
      <c r="J36" s="3"/>
      <c r="K36" s="55"/>
      <c r="L36" s="55"/>
      <c r="M36" s="3"/>
      <c r="N36" s="3"/>
      <c r="O36" s="9"/>
      <c r="P36" s="55">
        <v>0.35</v>
      </c>
      <c r="Q36" s="55">
        <v>0.65</v>
      </c>
      <c r="R36" s="15">
        <f t="shared" si="0"/>
        <v>7692.307692307692</v>
      </c>
      <c r="S36" s="15">
        <f t="shared" si="1"/>
        <v>14285.714285714286</v>
      </c>
      <c r="T36" s="9"/>
      <c r="U36" s="55">
        <v>0.35</v>
      </c>
      <c r="V36" s="55">
        <v>0.65</v>
      </c>
      <c r="W36" s="29">
        <f>3463/V36</f>
        <v>5327.692307692308</v>
      </c>
      <c r="X36" s="29">
        <f>3463/U36</f>
        <v>9894.285714285716</v>
      </c>
      <c r="Y36" s="9"/>
      <c r="Z36" s="27"/>
      <c r="AA36" s="27"/>
      <c r="AB36" s="27"/>
      <c r="AC36" s="31"/>
      <c r="AD36" s="14"/>
    </row>
    <row r="37" spans="1:35" s="114" customFormat="1" ht="12.75">
      <c r="A37" s="84" t="s">
        <v>541</v>
      </c>
      <c r="B37" s="84" t="s">
        <v>542</v>
      </c>
      <c r="C37" s="101" t="s">
        <v>255</v>
      </c>
      <c r="D37" s="41" t="s">
        <v>221</v>
      </c>
      <c r="E37" s="110"/>
      <c r="F37" s="45"/>
      <c r="G37" s="45"/>
      <c r="H37" s="4"/>
      <c r="I37" s="4"/>
      <c r="J37" s="4"/>
      <c r="K37" s="45"/>
      <c r="L37" s="45"/>
      <c r="M37" s="4"/>
      <c r="N37" s="4"/>
      <c r="O37" s="18"/>
      <c r="P37" s="45">
        <v>0.99</v>
      </c>
      <c r="Q37" s="45">
        <v>1</v>
      </c>
      <c r="R37" s="20">
        <f t="shared" si="0"/>
        <v>5000</v>
      </c>
      <c r="S37" s="20">
        <f t="shared" si="1"/>
        <v>5050.50505050505</v>
      </c>
      <c r="T37" s="9"/>
      <c r="U37" s="45">
        <v>0</v>
      </c>
      <c r="V37" s="45">
        <v>0.01</v>
      </c>
      <c r="W37" s="29">
        <f>3463/V37</f>
        <v>346300</v>
      </c>
      <c r="X37" s="29" t="s">
        <v>251</v>
      </c>
      <c r="Y37" s="9"/>
      <c r="Z37" s="27"/>
      <c r="AA37" s="27"/>
      <c r="AB37" s="27"/>
      <c r="AC37" s="31"/>
      <c r="AD37" s="14"/>
      <c r="AE37" s="116"/>
      <c r="AF37" s="116"/>
      <c r="AG37" s="116"/>
      <c r="AH37" s="116"/>
      <c r="AI37" s="116"/>
    </row>
    <row r="38" spans="1:30" s="116" customFormat="1" ht="12.75">
      <c r="A38" s="65" t="s">
        <v>543</v>
      </c>
      <c r="B38" s="65" t="s">
        <v>544</v>
      </c>
      <c r="C38" s="44" t="s">
        <v>255</v>
      </c>
      <c r="D38" s="40" t="s">
        <v>8</v>
      </c>
      <c r="E38" s="109"/>
      <c r="F38" s="55"/>
      <c r="G38" s="55"/>
      <c r="H38" s="3"/>
      <c r="I38" s="3"/>
      <c r="J38" s="3"/>
      <c r="K38" s="55"/>
      <c r="L38" s="55"/>
      <c r="M38" s="3"/>
      <c r="N38" s="3"/>
      <c r="O38" s="9"/>
      <c r="P38" s="55">
        <v>0.33</v>
      </c>
      <c r="Q38" s="55">
        <v>0.67</v>
      </c>
      <c r="R38" s="15">
        <f t="shared" si="0"/>
        <v>7462.686567164179</v>
      </c>
      <c r="S38" s="15">
        <f t="shared" si="1"/>
        <v>15151.51515151515</v>
      </c>
      <c r="T38" s="9"/>
      <c r="U38" s="55">
        <v>0.33</v>
      </c>
      <c r="V38" s="55">
        <v>0.67</v>
      </c>
      <c r="W38" s="29">
        <f>3463/V38</f>
        <v>5168.6567164179105</v>
      </c>
      <c r="X38" s="29">
        <f>3463/U38</f>
        <v>10493.939393939394</v>
      </c>
      <c r="Y38" s="9"/>
      <c r="Z38" s="27"/>
      <c r="AA38" s="27"/>
      <c r="AB38" s="27"/>
      <c r="AC38" s="31"/>
      <c r="AD38" s="12"/>
    </row>
    <row r="39" spans="1:35" s="96" customFormat="1" ht="39">
      <c r="A39" s="84" t="s">
        <v>545</v>
      </c>
      <c r="B39" s="84" t="s">
        <v>546</v>
      </c>
      <c r="C39" s="101" t="s">
        <v>255</v>
      </c>
      <c r="D39" s="41" t="s">
        <v>9</v>
      </c>
      <c r="E39" s="111"/>
      <c r="F39" s="45">
        <v>0</v>
      </c>
      <c r="G39" s="45">
        <v>0.01</v>
      </c>
      <c r="H39" s="95">
        <f>20/G39</f>
        <v>2000</v>
      </c>
      <c r="I39" s="95" t="s">
        <v>251</v>
      </c>
      <c r="J39" s="3"/>
      <c r="K39" s="45"/>
      <c r="L39" s="45"/>
      <c r="M39" s="4"/>
      <c r="N39" s="4"/>
      <c r="O39" s="18"/>
      <c r="P39" s="45">
        <v>0.162</v>
      </c>
      <c r="Q39" s="45">
        <v>0.51</v>
      </c>
      <c r="R39" s="20">
        <f t="shared" si="0"/>
        <v>9803.921568627451</v>
      </c>
      <c r="S39" s="20">
        <f t="shared" si="1"/>
        <v>30864.197530864196</v>
      </c>
      <c r="T39" s="18"/>
      <c r="U39" s="45">
        <v>0.49</v>
      </c>
      <c r="V39" s="45">
        <v>0.838</v>
      </c>
      <c r="W39" s="4">
        <f>3463/V39</f>
        <v>4132.458233890215</v>
      </c>
      <c r="X39" s="4">
        <f>3463/U39</f>
        <v>7067.34693877551</v>
      </c>
      <c r="Y39" s="9"/>
      <c r="Z39" s="27"/>
      <c r="AA39" s="27"/>
      <c r="AB39" s="27"/>
      <c r="AC39" s="31"/>
      <c r="AD39" s="14"/>
      <c r="AE39" s="116"/>
      <c r="AF39" s="116"/>
      <c r="AG39" s="116"/>
      <c r="AH39" s="116"/>
      <c r="AI39" s="116"/>
    </row>
    <row r="40" spans="1:30" s="116" customFormat="1" ht="12.75">
      <c r="A40" s="65" t="s">
        <v>547</v>
      </c>
      <c r="B40" s="65" t="s">
        <v>548</v>
      </c>
      <c r="C40" s="44" t="s">
        <v>255</v>
      </c>
      <c r="D40" s="40" t="s">
        <v>490</v>
      </c>
      <c r="E40" s="110"/>
      <c r="F40" s="55"/>
      <c r="G40" s="55"/>
      <c r="H40" s="3"/>
      <c r="I40" s="3"/>
      <c r="J40" s="3"/>
      <c r="K40" s="55"/>
      <c r="L40" s="55"/>
      <c r="M40" s="3"/>
      <c r="N40" s="3"/>
      <c r="O40" s="9"/>
      <c r="P40" s="55">
        <v>1</v>
      </c>
      <c r="Q40" s="55">
        <v>1</v>
      </c>
      <c r="R40" s="30">
        <f t="shared" si="0"/>
        <v>5000</v>
      </c>
      <c r="S40" s="30">
        <f t="shared" si="1"/>
        <v>5000</v>
      </c>
      <c r="T40" s="9"/>
      <c r="U40" s="55"/>
      <c r="V40" s="55"/>
      <c r="W40" s="3"/>
      <c r="X40" s="3"/>
      <c r="Y40" s="9"/>
      <c r="Z40" s="27"/>
      <c r="AA40" s="27"/>
      <c r="AB40" s="27"/>
      <c r="AC40" s="31"/>
      <c r="AD40" s="12"/>
    </row>
    <row r="41" spans="1:35" s="96" customFormat="1" ht="66">
      <c r="A41" s="84" t="s">
        <v>549</v>
      </c>
      <c r="B41" s="84" t="s">
        <v>332</v>
      </c>
      <c r="C41" s="101" t="s">
        <v>410</v>
      </c>
      <c r="D41" s="41" t="s">
        <v>226</v>
      </c>
      <c r="E41" s="103"/>
      <c r="F41" s="45"/>
      <c r="G41" s="45"/>
      <c r="H41" s="21"/>
      <c r="I41" s="21"/>
      <c r="J41" s="21"/>
      <c r="K41" s="45">
        <v>0</v>
      </c>
      <c r="L41" s="45">
        <v>0.005</v>
      </c>
      <c r="M41" s="4">
        <f>1000/L41</f>
        <v>200000</v>
      </c>
      <c r="N41" s="4" t="s">
        <v>251</v>
      </c>
      <c r="O41" s="23"/>
      <c r="P41" s="45">
        <v>0.61</v>
      </c>
      <c r="Q41" s="45">
        <v>0.845</v>
      </c>
      <c r="R41" s="20">
        <f t="shared" si="0"/>
        <v>5917.15976331361</v>
      </c>
      <c r="S41" s="20">
        <f>5000/P41</f>
        <v>8196.72131147541</v>
      </c>
      <c r="T41" s="140"/>
      <c r="U41" s="45">
        <v>0.155</v>
      </c>
      <c r="V41" s="45">
        <v>0.39</v>
      </c>
      <c r="W41" s="29">
        <f aca="true" t="shared" si="3" ref="W41:W56">3463/V41</f>
        <v>8879.48717948718</v>
      </c>
      <c r="X41" s="29">
        <f aca="true" t="shared" si="4" ref="X41:X54">3463/U41</f>
        <v>22341.93548387097</v>
      </c>
      <c r="Y41" s="93"/>
      <c r="Z41" s="27"/>
      <c r="AA41" s="27"/>
      <c r="AB41" s="27"/>
      <c r="AC41" s="31"/>
      <c r="AD41" s="113"/>
      <c r="AE41" s="116"/>
      <c r="AF41" s="116"/>
      <c r="AG41" s="116"/>
      <c r="AH41" s="116"/>
      <c r="AI41" s="116"/>
    </row>
    <row r="42" spans="1:35" s="96" customFormat="1" ht="52.5">
      <c r="A42" s="131" t="s">
        <v>411</v>
      </c>
      <c r="B42" s="131" t="s">
        <v>412</v>
      </c>
      <c r="C42" s="104" t="s">
        <v>413</v>
      </c>
      <c r="D42" s="87" t="s">
        <v>10</v>
      </c>
      <c r="E42" s="112"/>
      <c r="F42" s="55">
        <v>0</v>
      </c>
      <c r="G42" s="55">
        <v>0.01</v>
      </c>
      <c r="H42" s="95">
        <f>20/G42</f>
        <v>2000</v>
      </c>
      <c r="I42" s="95" t="s">
        <v>251</v>
      </c>
      <c r="J42" s="16"/>
      <c r="K42" s="55">
        <v>0</v>
      </c>
      <c r="L42" s="55">
        <v>0.001</v>
      </c>
      <c r="M42" s="3">
        <f>1000/L42</f>
        <v>1000000</v>
      </c>
      <c r="N42" s="3" t="s">
        <v>251</v>
      </c>
      <c r="O42" s="31"/>
      <c r="P42" s="55">
        <v>0.172</v>
      </c>
      <c r="Q42" s="55">
        <v>0.61</v>
      </c>
      <c r="R42" s="15">
        <f t="shared" si="0"/>
        <v>8196.72131147541</v>
      </c>
      <c r="S42" s="15">
        <f aca="true" t="shared" si="5" ref="S42:S54">5000/P42</f>
        <v>29069.767441860466</v>
      </c>
      <c r="T42" s="93"/>
      <c r="U42" s="55">
        <v>0.37</v>
      </c>
      <c r="V42" s="55">
        <v>0.827</v>
      </c>
      <c r="W42" s="3">
        <f t="shared" si="3"/>
        <v>4187.424425634825</v>
      </c>
      <c r="X42" s="3">
        <f t="shared" si="4"/>
        <v>9359.45945945946</v>
      </c>
      <c r="Y42" s="93"/>
      <c r="Z42" s="27"/>
      <c r="AA42" s="27"/>
      <c r="AB42" s="27"/>
      <c r="AC42" s="31"/>
      <c r="AD42" s="113"/>
      <c r="AE42" s="116"/>
      <c r="AF42" s="116"/>
      <c r="AG42" s="116"/>
      <c r="AH42" s="116"/>
      <c r="AI42" s="116"/>
    </row>
    <row r="43" spans="1:35" s="96" customFormat="1" ht="78.75">
      <c r="A43" s="84" t="s">
        <v>414</v>
      </c>
      <c r="B43" s="84" t="s">
        <v>415</v>
      </c>
      <c r="C43" s="101" t="s">
        <v>416</v>
      </c>
      <c r="D43" s="41" t="s">
        <v>11</v>
      </c>
      <c r="E43" s="103"/>
      <c r="F43" s="45">
        <v>0</v>
      </c>
      <c r="G43" s="45">
        <v>0.01</v>
      </c>
      <c r="H43" s="95">
        <f>20/G43</f>
        <v>2000</v>
      </c>
      <c r="I43" s="95" t="s">
        <v>251</v>
      </c>
      <c r="J43" s="16"/>
      <c r="K43" s="45">
        <v>0</v>
      </c>
      <c r="L43" s="45">
        <v>0.001</v>
      </c>
      <c r="M43" s="4">
        <f>1000/L43</f>
        <v>1000000</v>
      </c>
      <c r="N43" s="4" t="s">
        <v>251</v>
      </c>
      <c r="O43" s="23"/>
      <c r="P43" s="45">
        <v>0.172</v>
      </c>
      <c r="Q43" s="45">
        <v>0.61</v>
      </c>
      <c r="R43" s="20">
        <f t="shared" si="0"/>
        <v>8196.72131147541</v>
      </c>
      <c r="S43" s="20">
        <f t="shared" si="5"/>
        <v>29069.767441860466</v>
      </c>
      <c r="T43" s="140"/>
      <c r="U43" s="45">
        <v>0.39</v>
      </c>
      <c r="V43" s="45">
        <v>0.828</v>
      </c>
      <c r="W43" s="4">
        <f t="shared" si="3"/>
        <v>4182.367149758455</v>
      </c>
      <c r="X43" s="4">
        <f t="shared" si="4"/>
        <v>8879.48717948718</v>
      </c>
      <c r="Y43" s="93"/>
      <c r="Z43" s="27"/>
      <c r="AA43" s="27"/>
      <c r="AB43" s="27"/>
      <c r="AC43" s="31"/>
      <c r="AD43" s="113"/>
      <c r="AE43" s="116"/>
      <c r="AF43" s="116"/>
      <c r="AG43" s="116"/>
      <c r="AH43" s="116"/>
      <c r="AI43" s="116"/>
    </row>
    <row r="44" spans="1:35" s="96" customFormat="1" ht="52.5">
      <c r="A44" s="131" t="s">
        <v>417</v>
      </c>
      <c r="B44" s="131" t="s">
        <v>334</v>
      </c>
      <c r="C44" s="104" t="s">
        <v>418</v>
      </c>
      <c r="D44" s="87" t="s">
        <v>298</v>
      </c>
      <c r="E44" s="112"/>
      <c r="F44" s="55">
        <v>0</v>
      </c>
      <c r="G44" s="55">
        <v>0.01</v>
      </c>
      <c r="H44" s="95">
        <f>20/G44</f>
        <v>2000</v>
      </c>
      <c r="I44" s="95" t="s">
        <v>251</v>
      </c>
      <c r="J44" s="16"/>
      <c r="K44" s="55"/>
      <c r="L44" s="55"/>
      <c r="M44" s="16"/>
      <c r="N44" s="16"/>
      <c r="O44" s="31"/>
      <c r="P44" s="55">
        <v>0.33</v>
      </c>
      <c r="Q44" s="55">
        <v>0.779</v>
      </c>
      <c r="R44" s="15">
        <f t="shared" si="0"/>
        <v>6418.485237483954</v>
      </c>
      <c r="S44" s="15">
        <f t="shared" si="5"/>
        <v>15151.51515151515</v>
      </c>
      <c r="T44" s="93"/>
      <c r="U44" s="55">
        <v>0.221</v>
      </c>
      <c r="V44" s="55">
        <v>0.64</v>
      </c>
      <c r="W44" s="3">
        <f t="shared" si="3"/>
        <v>5410.9375</v>
      </c>
      <c r="X44" s="3">
        <f t="shared" si="4"/>
        <v>15669.683257918552</v>
      </c>
      <c r="Y44" s="93"/>
      <c r="Z44" s="27" t="s">
        <v>299</v>
      </c>
      <c r="AA44" s="27"/>
      <c r="AB44" s="27"/>
      <c r="AC44" s="31"/>
      <c r="AD44" s="113"/>
      <c r="AE44" s="116"/>
      <c r="AF44" s="116"/>
      <c r="AG44" s="116"/>
      <c r="AH44" s="116"/>
      <c r="AI44" s="116"/>
    </row>
    <row r="45" spans="1:35" s="96" customFormat="1" ht="78.75">
      <c r="A45" s="84" t="s">
        <v>419</v>
      </c>
      <c r="B45" s="84" t="s">
        <v>420</v>
      </c>
      <c r="C45" s="101" t="s">
        <v>421</v>
      </c>
      <c r="D45" s="41" t="s">
        <v>12</v>
      </c>
      <c r="E45" s="103"/>
      <c r="F45" s="45">
        <v>0</v>
      </c>
      <c r="G45" s="45">
        <v>0.005</v>
      </c>
      <c r="H45" s="95">
        <f>20/G45</f>
        <v>4000</v>
      </c>
      <c r="I45" s="95" t="s">
        <v>251</v>
      </c>
      <c r="J45" s="16"/>
      <c r="K45" s="45">
        <v>0</v>
      </c>
      <c r="L45" s="45">
        <v>0.01</v>
      </c>
      <c r="M45" s="4">
        <f>1000/L45</f>
        <v>100000</v>
      </c>
      <c r="N45" s="4" t="s">
        <v>251</v>
      </c>
      <c r="O45" s="23"/>
      <c r="P45" s="45">
        <v>0.765</v>
      </c>
      <c r="Q45" s="45">
        <v>0.96</v>
      </c>
      <c r="R45" s="20">
        <f t="shared" si="0"/>
        <v>5208.333333333334</v>
      </c>
      <c r="S45" s="20">
        <f t="shared" si="5"/>
        <v>6535.9477124183</v>
      </c>
      <c r="T45" s="140"/>
      <c r="U45" s="45">
        <v>0.04</v>
      </c>
      <c r="V45" s="45">
        <v>0.22</v>
      </c>
      <c r="W45" s="4">
        <f t="shared" si="3"/>
        <v>15740.90909090909</v>
      </c>
      <c r="X45" s="4">
        <f t="shared" si="4"/>
        <v>86575</v>
      </c>
      <c r="Y45" s="93"/>
      <c r="Z45" s="27"/>
      <c r="AA45" s="27"/>
      <c r="AB45" s="27"/>
      <c r="AC45" s="31"/>
      <c r="AD45" s="113"/>
      <c r="AE45" s="116"/>
      <c r="AF45" s="116"/>
      <c r="AG45" s="116"/>
      <c r="AH45" s="116"/>
      <c r="AI45" s="116"/>
    </row>
    <row r="46" spans="1:35" s="96" customFormat="1" ht="78.75">
      <c r="A46" s="131" t="s">
        <v>422</v>
      </c>
      <c r="B46" s="131" t="s">
        <v>423</v>
      </c>
      <c r="C46" s="104" t="s">
        <v>424</v>
      </c>
      <c r="D46" s="87" t="s">
        <v>13</v>
      </c>
      <c r="E46" s="112"/>
      <c r="F46" s="55"/>
      <c r="G46" s="55"/>
      <c r="H46" s="16"/>
      <c r="I46" s="16"/>
      <c r="J46" s="16"/>
      <c r="K46" s="55">
        <v>0</v>
      </c>
      <c r="L46" s="55">
        <v>0.001</v>
      </c>
      <c r="M46" s="3">
        <f>1000/L46</f>
        <v>1000000</v>
      </c>
      <c r="N46" s="3" t="s">
        <v>251</v>
      </c>
      <c r="O46" s="31"/>
      <c r="P46" s="55">
        <v>0.825</v>
      </c>
      <c r="Q46" s="55">
        <v>0.97</v>
      </c>
      <c r="R46" s="15">
        <f t="shared" si="0"/>
        <v>5154.639175257732</v>
      </c>
      <c r="S46" s="15">
        <f t="shared" si="5"/>
        <v>6060.606060606061</v>
      </c>
      <c r="T46" s="93"/>
      <c r="U46" s="55">
        <v>0.03</v>
      </c>
      <c r="V46" s="55">
        <v>0.165</v>
      </c>
      <c r="W46" s="29">
        <f t="shared" si="3"/>
        <v>20987.878787878788</v>
      </c>
      <c r="X46" s="29">
        <f t="shared" si="4"/>
        <v>115433.33333333334</v>
      </c>
      <c r="Y46" s="93"/>
      <c r="Z46" s="27"/>
      <c r="AA46" s="27"/>
      <c r="AB46" s="27"/>
      <c r="AC46" s="31"/>
      <c r="AD46" s="113"/>
      <c r="AE46" s="116"/>
      <c r="AF46" s="116"/>
      <c r="AG46" s="116"/>
      <c r="AH46" s="116"/>
      <c r="AI46" s="116"/>
    </row>
    <row r="47" spans="1:35" s="96" customFormat="1" ht="52.5">
      <c r="A47" s="84" t="s">
        <v>425</v>
      </c>
      <c r="B47" s="84" t="s">
        <v>426</v>
      </c>
      <c r="C47" s="101" t="s">
        <v>427</v>
      </c>
      <c r="D47" s="41" t="s">
        <v>222</v>
      </c>
      <c r="E47" s="103"/>
      <c r="F47" s="45"/>
      <c r="G47" s="45"/>
      <c r="H47" s="21"/>
      <c r="I47" s="21"/>
      <c r="J47" s="21"/>
      <c r="K47" s="45"/>
      <c r="L47" s="45"/>
      <c r="M47" s="21"/>
      <c r="N47" s="21"/>
      <c r="O47" s="23"/>
      <c r="P47" s="45">
        <v>0.98</v>
      </c>
      <c r="Q47" s="45">
        <v>1</v>
      </c>
      <c r="R47" s="20">
        <f t="shared" si="0"/>
        <v>5000</v>
      </c>
      <c r="S47" s="20">
        <f t="shared" si="5"/>
        <v>5102.040816326531</v>
      </c>
      <c r="T47" s="140"/>
      <c r="U47" s="45">
        <v>0</v>
      </c>
      <c r="V47" s="45">
        <v>0.02</v>
      </c>
      <c r="W47" s="29">
        <f t="shared" si="3"/>
        <v>173150</v>
      </c>
      <c r="X47" s="29" t="s">
        <v>251</v>
      </c>
      <c r="Y47" s="93"/>
      <c r="Z47" s="27"/>
      <c r="AA47" s="27"/>
      <c r="AB47" s="27"/>
      <c r="AC47" s="31"/>
      <c r="AD47" s="113"/>
      <c r="AE47" s="116"/>
      <c r="AF47" s="116"/>
      <c r="AG47" s="116"/>
      <c r="AH47" s="116"/>
      <c r="AI47" s="116"/>
    </row>
    <row r="48" spans="1:35" s="96" customFormat="1" ht="39">
      <c r="A48" s="131" t="s">
        <v>428</v>
      </c>
      <c r="B48" s="131" t="s">
        <v>429</v>
      </c>
      <c r="C48" s="131" t="s">
        <v>329</v>
      </c>
      <c r="D48" s="87" t="s">
        <v>490</v>
      </c>
      <c r="E48" s="112"/>
      <c r="F48" s="55"/>
      <c r="G48" s="55"/>
      <c r="H48" s="16"/>
      <c r="I48" s="16"/>
      <c r="J48" s="16"/>
      <c r="K48" s="55"/>
      <c r="L48" s="55"/>
      <c r="M48" s="16"/>
      <c r="N48" s="16"/>
      <c r="O48" s="31"/>
      <c r="P48" s="55">
        <v>1</v>
      </c>
      <c r="Q48" s="55">
        <v>1</v>
      </c>
      <c r="R48" s="30">
        <f t="shared" si="0"/>
        <v>5000</v>
      </c>
      <c r="S48" s="30">
        <f t="shared" si="5"/>
        <v>5000</v>
      </c>
      <c r="T48" s="93"/>
      <c r="U48" s="55"/>
      <c r="V48" s="55"/>
      <c r="W48" s="3"/>
      <c r="X48" s="3"/>
      <c r="Y48" s="93"/>
      <c r="Z48" s="27"/>
      <c r="AA48" s="27"/>
      <c r="AB48" s="27"/>
      <c r="AC48" s="31"/>
      <c r="AD48" s="113"/>
      <c r="AE48" s="116"/>
      <c r="AF48" s="116"/>
      <c r="AG48" s="116"/>
      <c r="AH48" s="116"/>
      <c r="AI48" s="116"/>
    </row>
    <row r="49" spans="1:35" s="96" customFormat="1" ht="66">
      <c r="A49" s="84" t="s">
        <v>330</v>
      </c>
      <c r="B49" s="84" t="s">
        <v>331</v>
      </c>
      <c r="C49" s="84" t="s">
        <v>457</v>
      </c>
      <c r="D49" s="41" t="s">
        <v>227</v>
      </c>
      <c r="E49" s="103"/>
      <c r="F49" s="45"/>
      <c r="G49" s="45"/>
      <c r="H49" s="21"/>
      <c r="I49" s="21"/>
      <c r="J49" s="21"/>
      <c r="K49" s="45">
        <v>0.005</v>
      </c>
      <c r="L49" s="45">
        <v>0.04</v>
      </c>
      <c r="M49" s="4">
        <f>1000/L49</f>
        <v>25000</v>
      </c>
      <c r="N49" s="4">
        <f>1000/K49</f>
        <v>200000</v>
      </c>
      <c r="O49" s="23"/>
      <c r="P49" s="45">
        <v>0.68</v>
      </c>
      <c r="Q49" s="45">
        <v>0.93</v>
      </c>
      <c r="R49" s="20">
        <f t="shared" si="0"/>
        <v>5376.344086021505</v>
      </c>
      <c r="S49" s="20">
        <f t="shared" si="5"/>
        <v>7352.941176470587</v>
      </c>
      <c r="T49" s="140"/>
      <c r="U49" s="45">
        <v>0.07</v>
      </c>
      <c r="V49" s="45">
        <v>0.32</v>
      </c>
      <c r="W49" s="29">
        <f t="shared" si="3"/>
        <v>10821.875</v>
      </c>
      <c r="X49" s="29">
        <f t="shared" si="4"/>
        <v>49471.428571428565</v>
      </c>
      <c r="Y49" s="93"/>
      <c r="Z49" s="27"/>
      <c r="AA49" s="27"/>
      <c r="AB49" s="27"/>
      <c r="AC49" s="31"/>
      <c r="AD49" s="113"/>
      <c r="AE49" s="116"/>
      <c r="AF49" s="116"/>
      <c r="AG49" s="116"/>
      <c r="AH49" s="116"/>
      <c r="AI49" s="116"/>
    </row>
    <row r="50" spans="1:35" s="96" customFormat="1" ht="52.5">
      <c r="A50" s="131" t="s">
        <v>458</v>
      </c>
      <c r="B50" s="131" t="s">
        <v>459</v>
      </c>
      <c r="C50" s="131" t="s">
        <v>460</v>
      </c>
      <c r="D50" s="87" t="s">
        <v>228</v>
      </c>
      <c r="E50" s="112"/>
      <c r="F50" s="55"/>
      <c r="G50" s="55"/>
      <c r="H50" s="16"/>
      <c r="I50" s="16"/>
      <c r="J50" s="16"/>
      <c r="K50" s="55">
        <v>0</v>
      </c>
      <c r="L50" s="55">
        <v>0.005</v>
      </c>
      <c r="M50" s="3">
        <f>1000/L50</f>
        <v>200000</v>
      </c>
      <c r="N50" s="3" t="s">
        <v>251</v>
      </c>
      <c r="O50" s="31"/>
      <c r="P50" s="55">
        <v>0.6</v>
      </c>
      <c r="Q50" s="55">
        <v>0.845</v>
      </c>
      <c r="R50" s="15">
        <f t="shared" si="0"/>
        <v>5917.15976331361</v>
      </c>
      <c r="S50" s="15">
        <f t="shared" si="5"/>
        <v>8333.333333333334</v>
      </c>
      <c r="T50" s="93"/>
      <c r="U50" s="55">
        <v>0.155</v>
      </c>
      <c r="V50" s="55">
        <v>0.4</v>
      </c>
      <c r="W50" s="29">
        <f t="shared" si="3"/>
        <v>8657.5</v>
      </c>
      <c r="X50" s="29">
        <f t="shared" si="4"/>
        <v>22341.93548387097</v>
      </c>
      <c r="Y50" s="93"/>
      <c r="Z50" s="27"/>
      <c r="AA50" s="27"/>
      <c r="AB50" s="27"/>
      <c r="AC50" s="31"/>
      <c r="AD50" s="113"/>
      <c r="AE50" s="116"/>
      <c r="AF50" s="116"/>
      <c r="AG50" s="116"/>
      <c r="AH50" s="116"/>
      <c r="AI50" s="116"/>
    </row>
    <row r="51" spans="1:35" s="96" customFormat="1" ht="52.5">
      <c r="A51" s="84" t="s">
        <v>461</v>
      </c>
      <c r="B51" s="84" t="s">
        <v>462</v>
      </c>
      <c r="C51" s="84" t="s">
        <v>463</v>
      </c>
      <c r="D51" s="41" t="s">
        <v>229</v>
      </c>
      <c r="E51" s="103"/>
      <c r="F51" s="45"/>
      <c r="G51" s="45"/>
      <c r="H51" s="21"/>
      <c r="I51" s="21"/>
      <c r="J51" s="21"/>
      <c r="K51" s="45">
        <v>0.001</v>
      </c>
      <c r="L51" s="45">
        <v>0.02</v>
      </c>
      <c r="M51" s="4">
        <f>1000/L51</f>
        <v>50000</v>
      </c>
      <c r="N51" s="4">
        <f>1000/K51</f>
        <v>1000000</v>
      </c>
      <c r="O51" s="23"/>
      <c r="P51" s="45">
        <v>0.99</v>
      </c>
      <c r="Q51" s="45">
        <v>1</v>
      </c>
      <c r="R51" s="20">
        <f t="shared" si="0"/>
        <v>5000</v>
      </c>
      <c r="S51" s="20">
        <f t="shared" si="5"/>
        <v>5050.50505050505</v>
      </c>
      <c r="T51" s="140"/>
      <c r="U51" s="45">
        <v>0</v>
      </c>
      <c r="V51" s="45">
        <v>0.01</v>
      </c>
      <c r="W51" s="29">
        <f t="shared" si="3"/>
        <v>346300</v>
      </c>
      <c r="X51" s="29" t="s">
        <v>251</v>
      </c>
      <c r="Y51" s="93"/>
      <c r="Z51" s="27"/>
      <c r="AA51" s="27"/>
      <c r="AB51" s="27"/>
      <c r="AC51" s="31"/>
      <c r="AD51" s="113"/>
      <c r="AE51" s="116"/>
      <c r="AF51" s="116"/>
      <c r="AG51" s="116"/>
      <c r="AH51" s="116"/>
      <c r="AI51" s="116"/>
    </row>
    <row r="52" spans="1:35" s="96" customFormat="1" ht="52.5">
      <c r="A52" s="131" t="s">
        <v>464</v>
      </c>
      <c r="B52" s="131" t="s">
        <v>465</v>
      </c>
      <c r="C52" s="131" t="s">
        <v>466</v>
      </c>
      <c r="D52" s="87" t="s">
        <v>14</v>
      </c>
      <c r="E52" s="112"/>
      <c r="F52" s="55">
        <v>0</v>
      </c>
      <c r="G52" s="55">
        <v>0.005</v>
      </c>
      <c r="H52" s="95">
        <f>20/G52</f>
        <v>4000</v>
      </c>
      <c r="I52" s="95" t="s">
        <v>251</v>
      </c>
      <c r="J52" s="16"/>
      <c r="K52" s="55"/>
      <c r="L52" s="55"/>
      <c r="M52" s="16"/>
      <c r="N52" s="16"/>
      <c r="O52" s="31"/>
      <c r="P52" s="55">
        <v>0.395</v>
      </c>
      <c r="Q52" s="55">
        <v>0.902</v>
      </c>
      <c r="R52" s="15">
        <f t="shared" si="0"/>
        <v>5543.2372505543235</v>
      </c>
      <c r="S52" s="15">
        <f t="shared" si="5"/>
        <v>12658.227848101265</v>
      </c>
      <c r="T52" s="93"/>
      <c r="U52" s="55">
        <v>0.098</v>
      </c>
      <c r="V52" s="55">
        <v>0.575</v>
      </c>
      <c r="W52" s="3">
        <f t="shared" si="3"/>
        <v>6022.608695652174</v>
      </c>
      <c r="X52" s="3">
        <f t="shared" si="4"/>
        <v>35336.73469387755</v>
      </c>
      <c r="Y52" s="93"/>
      <c r="Z52" s="66" t="s">
        <v>474</v>
      </c>
      <c r="AA52" s="66" t="s">
        <v>471</v>
      </c>
      <c r="AB52" s="27"/>
      <c r="AC52" s="31"/>
      <c r="AD52" s="113"/>
      <c r="AE52" s="116"/>
      <c r="AF52" s="116"/>
      <c r="AG52" s="116"/>
      <c r="AH52" s="116"/>
      <c r="AI52" s="116"/>
    </row>
    <row r="53" spans="1:35" s="96" customFormat="1" ht="52.5">
      <c r="A53" s="84" t="s">
        <v>467</v>
      </c>
      <c r="B53" s="84" t="s">
        <v>468</v>
      </c>
      <c r="C53" s="84" t="s">
        <v>335</v>
      </c>
      <c r="D53" s="41" t="s">
        <v>15</v>
      </c>
      <c r="E53" s="103"/>
      <c r="F53" s="45">
        <v>0</v>
      </c>
      <c r="G53" s="45">
        <v>0.002</v>
      </c>
      <c r="H53" s="21">
        <f>20/G53</f>
        <v>10000</v>
      </c>
      <c r="I53" s="21" t="s">
        <v>251</v>
      </c>
      <c r="J53" s="21"/>
      <c r="K53" s="45"/>
      <c r="L53" s="45"/>
      <c r="M53" s="21"/>
      <c r="N53" s="21"/>
      <c r="O53" s="23"/>
      <c r="P53" s="45">
        <v>0.498</v>
      </c>
      <c r="Q53" s="45">
        <v>0.918</v>
      </c>
      <c r="R53" s="20">
        <f t="shared" si="0"/>
        <v>5446.6230936819165</v>
      </c>
      <c r="S53" s="20">
        <f t="shared" si="5"/>
        <v>10040.160642570281</v>
      </c>
      <c r="T53" s="140"/>
      <c r="U53" s="45">
        <v>0.082</v>
      </c>
      <c r="V53" s="45">
        <v>0.47</v>
      </c>
      <c r="W53" s="29">
        <f t="shared" si="3"/>
        <v>7368.08510638298</v>
      </c>
      <c r="X53" s="29">
        <f t="shared" si="4"/>
        <v>42231.70731707317</v>
      </c>
      <c r="Y53" s="93"/>
      <c r="Z53" s="66" t="s">
        <v>474</v>
      </c>
      <c r="AA53" s="66" t="s">
        <v>471</v>
      </c>
      <c r="AB53" s="27"/>
      <c r="AC53" s="31"/>
      <c r="AD53" s="113"/>
      <c r="AE53" s="116"/>
      <c r="AF53" s="116"/>
      <c r="AG53" s="116"/>
      <c r="AH53" s="116"/>
      <c r="AI53" s="116"/>
    </row>
    <row r="54" spans="1:35" s="96" customFormat="1" ht="52.5">
      <c r="A54" s="131" t="s">
        <v>469</v>
      </c>
      <c r="B54" s="131" t="s">
        <v>470</v>
      </c>
      <c r="C54" s="131" t="s">
        <v>336</v>
      </c>
      <c r="D54" s="87" t="s">
        <v>230</v>
      </c>
      <c r="E54" s="112"/>
      <c r="F54" s="55"/>
      <c r="G54" s="55"/>
      <c r="H54" s="16"/>
      <c r="I54" s="16"/>
      <c r="J54" s="16"/>
      <c r="K54" s="55"/>
      <c r="L54" s="55"/>
      <c r="M54" s="16"/>
      <c r="N54" s="16"/>
      <c r="O54" s="31"/>
      <c r="P54" s="55">
        <v>0.73</v>
      </c>
      <c r="Q54" s="55">
        <v>0.953</v>
      </c>
      <c r="R54" s="15">
        <f t="shared" si="0"/>
        <v>5246.589716684156</v>
      </c>
      <c r="S54" s="15">
        <f t="shared" si="5"/>
        <v>6849.315068493151</v>
      </c>
      <c r="T54" s="93"/>
      <c r="U54" s="55">
        <v>0.047</v>
      </c>
      <c r="V54" s="55">
        <v>0.27</v>
      </c>
      <c r="W54" s="29">
        <f t="shared" si="3"/>
        <v>12825.925925925925</v>
      </c>
      <c r="X54" s="29">
        <f t="shared" si="4"/>
        <v>73680.85106382979</v>
      </c>
      <c r="Y54" s="93"/>
      <c r="Z54" s="27"/>
      <c r="AA54" s="27"/>
      <c r="AB54" s="27"/>
      <c r="AC54" s="31"/>
      <c r="AD54" s="113"/>
      <c r="AE54" s="116"/>
      <c r="AF54" s="116"/>
      <c r="AG54" s="116"/>
      <c r="AH54" s="116"/>
      <c r="AI54" s="116"/>
    </row>
    <row r="55" spans="1:28" ht="52.5">
      <c r="A55" s="84" t="s">
        <v>337</v>
      </c>
      <c r="B55" s="84" t="s">
        <v>338</v>
      </c>
      <c r="C55" s="84" t="s">
        <v>339</v>
      </c>
      <c r="D55" s="41" t="s">
        <v>16</v>
      </c>
      <c r="E55" s="81"/>
      <c r="F55" s="81">
        <v>0</v>
      </c>
      <c r="G55" s="81">
        <v>0.002</v>
      </c>
      <c r="H55" s="136">
        <f>20/G55</f>
        <v>10000</v>
      </c>
      <c r="I55" s="136" t="s">
        <v>477</v>
      </c>
      <c r="J55" s="81"/>
      <c r="K55" s="81"/>
      <c r="L55" s="81"/>
      <c r="M55" s="51"/>
      <c r="N55" s="81"/>
      <c r="O55" s="81"/>
      <c r="P55" s="41">
        <v>0.873</v>
      </c>
      <c r="Q55" s="41">
        <v>0.972</v>
      </c>
      <c r="R55" s="20">
        <f t="shared" si="0"/>
        <v>5144.0329218107</v>
      </c>
      <c r="S55" s="20">
        <f aca="true" t="shared" si="6" ref="S55:S105">5000/P55</f>
        <v>5727.37686139748</v>
      </c>
      <c r="T55" s="112"/>
      <c r="U55" s="41">
        <v>0.028</v>
      </c>
      <c r="V55" s="41">
        <v>0.125</v>
      </c>
      <c r="W55" s="46">
        <f>3463/V55</f>
        <v>27704</v>
      </c>
      <c r="X55" s="46">
        <f>3463/U55</f>
        <v>123678.57142857142</v>
      </c>
      <c r="Y55" s="83"/>
      <c r="Z55" s="67"/>
      <c r="AA55" s="67"/>
      <c r="AB55" s="67"/>
    </row>
    <row r="56" spans="1:28" ht="52.5">
      <c r="A56" s="131" t="s">
        <v>340</v>
      </c>
      <c r="B56" s="131" t="s">
        <v>341</v>
      </c>
      <c r="C56" s="131" t="s">
        <v>342</v>
      </c>
      <c r="D56" s="87" t="s">
        <v>550</v>
      </c>
      <c r="E56" s="83"/>
      <c r="F56" s="83"/>
      <c r="G56" s="83"/>
      <c r="H56" s="58"/>
      <c r="I56" s="58"/>
      <c r="J56" s="112"/>
      <c r="K56" s="83">
        <v>0</v>
      </c>
      <c r="L56" s="137">
        <v>0.02</v>
      </c>
      <c r="M56" s="58">
        <f>1000/L56</f>
        <v>50000</v>
      </c>
      <c r="N56" s="83" t="s">
        <v>477</v>
      </c>
      <c r="O56" s="83"/>
      <c r="P56" s="87">
        <v>0.585</v>
      </c>
      <c r="Q56" s="87">
        <v>0.884</v>
      </c>
      <c r="R56" s="15">
        <f t="shared" si="0"/>
        <v>5656.108597285068</v>
      </c>
      <c r="S56" s="15">
        <f t="shared" si="6"/>
        <v>8547.008547008547</v>
      </c>
      <c r="T56" s="112"/>
      <c r="U56" s="87">
        <v>0.116</v>
      </c>
      <c r="V56" s="87">
        <v>0.395</v>
      </c>
      <c r="W56" s="29">
        <f t="shared" si="3"/>
        <v>8767.088607594937</v>
      </c>
      <c r="X56" s="47">
        <f>3463/U56</f>
        <v>29853.44827586207</v>
      </c>
      <c r="Y56" s="83"/>
      <c r="Z56" s="67"/>
      <c r="AA56" s="67"/>
      <c r="AB56" s="67"/>
    </row>
    <row r="57" spans="1:28" ht="52.5">
      <c r="A57" s="133" t="s">
        <v>343</v>
      </c>
      <c r="B57" s="84" t="s">
        <v>344</v>
      </c>
      <c r="C57" s="84" t="s">
        <v>345</v>
      </c>
      <c r="D57" s="41" t="s">
        <v>551</v>
      </c>
      <c r="E57" s="81"/>
      <c r="F57" s="81"/>
      <c r="G57" s="81"/>
      <c r="H57" s="51"/>
      <c r="I57" s="51"/>
      <c r="J57" s="103"/>
      <c r="K57" s="81">
        <v>0</v>
      </c>
      <c r="L57" s="137">
        <v>0.005</v>
      </c>
      <c r="M57" s="51">
        <f>1000/L57</f>
        <v>200000</v>
      </c>
      <c r="N57" s="81" t="s">
        <v>477</v>
      </c>
      <c r="O57" s="81"/>
      <c r="P57" s="41">
        <v>0.74</v>
      </c>
      <c r="Q57" s="41">
        <v>0.985</v>
      </c>
      <c r="R57" s="20">
        <f t="shared" si="0"/>
        <v>5076.1421319796955</v>
      </c>
      <c r="S57" s="20">
        <f t="shared" si="6"/>
        <v>6756.756756756757</v>
      </c>
      <c r="T57" s="112"/>
      <c r="U57" s="41">
        <v>0.015</v>
      </c>
      <c r="V57" s="41">
        <v>0.255</v>
      </c>
      <c r="W57" s="47">
        <f>3463/V57</f>
        <v>13580.392156862745</v>
      </c>
      <c r="X57" s="47">
        <f>3463/U57</f>
        <v>230866.6666666667</v>
      </c>
      <c r="Y57" s="83"/>
      <c r="Z57" s="67"/>
      <c r="AA57" s="67"/>
      <c r="AB57" s="67"/>
    </row>
    <row r="58" spans="1:28" ht="39">
      <c r="A58" s="131" t="s">
        <v>346</v>
      </c>
      <c r="B58" s="131" t="s">
        <v>347</v>
      </c>
      <c r="C58" s="131" t="s">
        <v>348</v>
      </c>
      <c r="D58" s="87" t="s">
        <v>552</v>
      </c>
      <c r="E58" s="83"/>
      <c r="F58" s="83"/>
      <c r="G58" s="83"/>
      <c r="H58" s="58"/>
      <c r="I58" s="58"/>
      <c r="J58" s="112"/>
      <c r="K58" s="83"/>
      <c r="L58" s="83"/>
      <c r="M58" s="58"/>
      <c r="N58" s="83"/>
      <c r="O58" s="83"/>
      <c r="P58" s="87">
        <v>0.93</v>
      </c>
      <c r="Q58" s="87">
        <v>1</v>
      </c>
      <c r="R58" s="30">
        <f t="shared" si="0"/>
        <v>5000</v>
      </c>
      <c r="S58" s="30">
        <f t="shared" si="6"/>
        <v>5376.344086021505</v>
      </c>
      <c r="T58" s="112"/>
      <c r="U58" s="87"/>
      <c r="V58" s="87"/>
      <c r="W58" s="56"/>
      <c r="X58" s="87"/>
      <c r="Y58" s="83"/>
      <c r="Z58" s="67" t="s">
        <v>553</v>
      </c>
      <c r="AA58" s="67" t="s">
        <v>474</v>
      </c>
      <c r="AB58" s="67"/>
    </row>
    <row r="59" spans="1:28" ht="52.5">
      <c r="A59" s="84" t="s">
        <v>349</v>
      </c>
      <c r="B59" s="84" t="s">
        <v>350</v>
      </c>
      <c r="C59" s="84" t="s">
        <v>351</v>
      </c>
      <c r="D59" s="41" t="s">
        <v>554</v>
      </c>
      <c r="E59" s="81"/>
      <c r="F59" s="81"/>
      <c r="G59" s="81"/>
      <c r="H59" s="51"/>
      <c r="I59" s="51"/>
      <c r="J59" s="103"/>
      <c r="K59" s="81">
        <v>0</v>
      </c>
      <c r="L59" s="137">
        <v>0.01</v>
      </c>
      <c r="M59" s="51">
        <f>1000/L59</f>
        <v>100000</v>
      </c>
      <c r="N59" s="81" t="s">
        <v>477</v>
      </c>
      <c r="O59" s="81"/>
      <c r="P59" s="41">
        <v>0.94</v>
      </c>
      <c r="Q59" s="41">
        <v>1</v>
      </c>
      <c r="R59" s="20">
        <f t="shared" si="0"/>
        <v>5000</v>
      </c>
      <c r="S59" s="20">
        <f t="shared" si="6"/>
        <v>5319.148936170213</v>
      </c>
      <c r="T59" s="112"/>
      <c r="U59" s="41">
        <v>0</v>
      </c>
      <c r="V59" s="41">
        <v>0.05</v>
      </c>
      <c r="W59" s="47">
        <f>3463/V59</f>
        <v>69260</v>
      </c>
      <c r="X59" s="47" t="s">
        <v>477</v>
      </c>
      <c r="Y59" s="83"/>
      <c r="Z59" s="67"/>
      <c r="AA59" s="67"/>
      <c r="AB59" s="67"/>
    </row>
    <row r="60" spans="1:28" ht="52.5">
      <c r="A60" s="131" t="s">
        <v>352</v>
      </c>
      <c r="B60" s="131" t="s">
        <v>353</v>
      </c>
      <c r="C60" s="131" t="s">
        <v>354</v>
      </c>
      <c r="D60" s="87" t="s">
        <v>555</v>
      </c>
      <c r="E60" s="83"/>
      <c r="F60" s="83"/>
      <c r="G60" s="83"/>
      <c r="H60" s="58"/>
      <c r="I60" s="58"/>
      <c r="J60" s="112"/>
      <c r="K60" s="83"/>
      <c r="L60" s="83"/>
      <c r="M60" s="58"/>
      <c r="N60" s="83"/>
      <c r="O60" s="83"/>
      <c r="P60" s="87">
        <v>0.95</v>
      </c>
      <c r="Q60" s="87">
        <v>1</v>
      </c>
      <c r="R60" s="30">
        <f t="shared" si="0"/>
        <v>5000</v>
      </c>
      <c r="S60" s="30">
        <f t="shared" si="6"/>
        <v>5263.1578947368425</v>
      </c>
      <c r="T60" s="112"/>
      <c r="U60" s="87"/>
      <c r="V60" s="87"/>
      <c r="W60" s="56"/>
      <c r="X60" s="87"/>
      <c r="Y60" s="83"/>
      <c r="Z60" s="67" t="s">
        <v>553</v>
      </c>
      <c r="AA60" s="67"/>
      <c r="AB60" s="67"/>
    </row>
    <row r="61" spans="1:28" ht="52.5">
      <c r="A61" s="84" t="s">
        <v>355</v>
      </c>
      <c r="B61" s="84" t="s">
        <v>356</v>
      </c>
      <c r="C61" s="84" t="s">
        <v>357</v>
      </c>
      <c r="D61" s="41" t="s">
        <v>552</v>
      </c>
      <c r="E61" s="81"/>
      <c r="F61" s="81"/>
      <c r="G61" s="81"/>
      <c r="H61" s="51"/>
      <c r="I61" s="51"/>
      <c r="J61" s="103"/>
      <c r="K61" s="81"/>
      <c r="L61" s="81"/>
      <c r="M61" s="51"/>
      <c r="N61" s="81"/>
      <c r="O61" s="81"/>
      <c r="P61" s="41">
        <v>0.93</v>
      </c>
      <c r="Q61" s="41">
        <v>1</v>
      </c>
      <c r="R61" s="30">
        <f t="shared" si="0"/>
        <v>5000</v>
      </c>
      <c r="S61" s="30">
        <f t="shared" si="6"/>
        <v>5376.344086021505</v>
      </c>
      <c r="T61" s="112"/>
      <c r="U61" s="41"/>
      <c r="V61" s="41"/>
      <c r="W61" s="46"/>
      <c r="X61" s="41"/>
      <c r="Y61" s="83"/>
      <c r="Z61" s="67" t="s">
        <v>553</v>
      </c>
      <c r="AA61" s="67" t="s">
        <v>474</v>
      </c>
      <c r="AB61" s="67"/>
    </row>
    <row r="62" spans="1:28" ht="52.5">
      <c r="A62" s="131" t="s">
        <v>358</v>
      </c>
      <c r="B62" s="131" t="s">
        <v>359</v>
      </c>
      <c r="C62" s="131" t="s">
        <v>360</v>
      </c>
      <c r="D62" s="40" t="s">
        <v>300</v>
      </c>
      <c r="E62" s="83"/>
      <c r="F62" s="83"/>
      <c r="G62" s="83"/>
      <c r="H62" s="58"/>
      <c r="I62" s="58"/>
      <c r="J62" s="112"/>
      <c r="K62" s="83">
        <v>0</v>
      </c>
      <c r="L62" s="137">
        <v>0.02</v>
      </c>
      <c r="M62" s="58">
        <f>1000/L62</f>
        <v>50000</v>
      </c>
      <c r="N62" s="83" t="s">
        <v>477</v>
      </c>
      <c r="O62" s="83"/>
      <c r="P62" s="87">
        <v>0.86</v>
      </c>
      <c r="Q62" s="87">
        <v>0.99</v>
      </c>
      <c r="R62" s="15">
        <f t="shared" si="0"/>
        <v>5050.50505050505</v>
      </c>
      <c r="S62" s="15">
        <f t="shared" si="6"/>
        <v>5813.9534883720935</v>
      </c>
      <c r="T62" s="112"/>
      <c r="U62" s="87">
        <v>0.01</v>
      </c>
      <c r="V62" s="87">
        <v>0.05</v>
      </c>
      <c r="W62" s="47">
        <f>3463/V62</f>
        <v>69260</v>
      </c>
      <c r="X62" s="47">
        <f>3463/U62</f>
        <v>346300</v>
      </c>
      <c r="Y62" s="83"/>
      <c r="Z62" s="67" t="s">
        <v>553</v>
      </c>
      <c r="AA62" s="67" t="s">
        <v>474</v>
      </c>
      <c r="AB62" s="67"/>
    </row>
    <row r="63" spans="1:28" ht="52.5">
      <c r="A63" s="101" t="s">
        <v>361</v>
      </c>
      <c r="B63" s="101" t="s">
        <v>362</v>
      </c>
      <c r="C63" s="101" t="s">
        <v>363</v>
      </c>
      <c r="D63" s="41" t="s">
        <v>556</v>
      </c>
      <c r="E63" s="81"/>
      <c r="F63" s="81"/>
      <c r="G63" s="81"/>
      <c r="H63" s="51"/>
      <c r="I63" s="51"/>
      <c r="J63" s="103"/>
      <c r="K63" s="81">
        <v>0</v>
      </c>
      <c r="L63" s="137">
        <v>0.005</v>
      </c>
      <c r="M63" s="51">
        <f>1000/L63</f>
        <v>200000</v>
      </c>
      <c r="N63" s="81" t="s">
        <v>477</v>
      </c>
      <c r="O63" s="81"/>
      <c r="P63" s="41">
        <v>0.945</v>
      </c>
      <c r="Q63" s="41">
        <v>1</v>
      </c>
      <c r="R63" s="30">
        <f t="shared" si="0"/>
        <v>5000</v>
      </c>
      <c r="S63" s="30">
        <f t="shared" si="6"/>
        <v>5291.005291005291</v>
      </c>
      <c r="T63" s="112"/>
      <c r="U63" s="41"/>
      <c r="V63" s="41"/>
      <c r="W63" s="46"/>
      <c r="X63" s="41"/>
      <c r="Y63" s="83"/>
      <c r="Z63" s="67" t="s">
        <v>557</v>
      </c>
      <c r="AA63" s="67"/>
      <c r="AB63" s="67"/>
    </row>
    <row r="64" spans="1:28" ht="39">
      <c r="A64" s="104" t="s">
        <v>364</v>
      </c>
      <c r="B64" s="104" t="s">
        <v>365</v>
      </c>
      <c r="C64" s="104" t="s">
        <v>366</v>
      </c>
      <c r="D64" s="40" t="s">
        <v>558</v>
      </c>
      <c r="E64" s="83"/>
      <c r="F64" s="83"/>
      <c r="G64" s="83"/>
      <c r="H64" s="58"/>
      <c r="I64" s="58"/>
      <c r="J64" s="112"/>
      <c r="K64" s="83"/>
      <c r="L64" s="83"/>
      <c r="M64" s="58"/>
      <c r="N64" s="83"/>
      <c r="O64" s="83"/>
      <c r="P64" s="87">
        <v>0.95</v>
      </c>
      <c r="Q64" s="87">
        <v>0.995</v>
      </c>
      <c r="R64" s="15">
        <f t="shared" si="0"/>
        <v>5025.125628140703</v>
      </c>
      <c r="S64" s="15">
        <f t="shared" si="6"/>
        <v>5263.1578947368425</v>
      </c>
      <c r="T64" s="112"/>
      <c r="U64" s="87">
        <v>0.005</v>
      </c>
      <c r="V64" s="87">
        <v>0.05</v>
      </c>
      <c r="W64" s="47">
        <f aca="true" t="shared" si="7" ref="W64:W75">3463/V64</f>
        <v>69260</v>
      </c>
      <c r="X64" s="47">
        <f aca="true" t="shared" si="8" ref="X64:X73">3463/U64</f>
        <v>692600</v>
      </c>
      <c r="Y64" s="83"/>
      <c r="Z64" s="67"/>
      <c r="AA64" s="67"/>
      <c r="AB64" s="67"/>
    </row>
    <row r="65" spans="1:28" ht="78.75">
      <c r="A65" s="84" t="s">
        <v>367</v>
      </c>
      <c r="B65" s="84" t="s">
        <v>368</v>
      </c>
      <c r="C65" s="84" t="s">
        <v>369</v>
      </c>
      <c r="D65" s="41" t="s">
        <v>559</v>
      </c>
      <c r="E65" s="81"/>
      <c r="F65" s="81"/>
      <c r="G65" s="81"/>
      <c r="H65" s="51"/>
      <c r="I65" s="51"/>
      <c r="J65" s="103"/>
      <c r="K65" s="81">
        <v>0</v>
      </c>
      <c r="L65" s="81">
        <v>0.001</v>
      </c>
      <c r="M65" s="51">
        <f>1000/L65</f>
        <v>1000000</v>
      </c>
      <c r="N65" s="81" t="s">
        <v>477</v>
      </c>
      <c r="O65" s="81"/>
      <c r="P65" s="41">
        <v>0.679</v>
      </c>
      <c r="Q65" s="175">
        <v>0.933</v>
      </c>
      <c r="R65" s="20">
        <f t="shared" si="0"/>
        <v>5359.056806002143</v>
      </c>
      <c r="S65" s="20">
        <f t="shared" si="6"/>
        <v>7363.770250368188</v>
      </c>
      <c r="T65" s="112"/>
      <c r="U65" s="41">
        <v>0.067</v>
      </c>
      <c r="V65" s="41">
        <v>0.28</v>
      </c>
      <c r="W65" s="47">
        <f t="shared" si="7"/>
        <v>12367.857142857141</v>
      </c>
      <c r="X65" s="47">
        <f t="shared" si="8"/>
        <v>51686.567164179105</v>
      </c>
      <c r="Y65" s="83"/>
      <c r="Z65" s="67" t="s">
        <v>560</v>
      </c>
      <c r="AA65" s="67" t="s">
        <v>561</v>
      </c>
      <c r="AB65" s="67"/>
    </row>
    <row r="66" spans="1:28" ht="52.5">
      <c r="A66" s="131" t="s">
        <v>370</v>
      </c>
      <c r="B66" s="131" t="s">
        <v>371</v>
      </c>
      <c r="C66" s="131" t="s">
        <v>372</v>
      </c>
      <c r="D66" s="40" t="s">
        <v>562</v>
      </c>
      <c r="E66" s="83"/>
      <c r="F66" s="83"/>
      <c r="G66" s="83"/>
      <c r="H66" s="58"/>
      <c r="I66" s="58"/>
      <c r="J66" s="112"/>
      <c r="K66" s="83">
        <v>0</v>
      </c>
      <c r="L66" s="83">
        <v>0.001</v>
      </c>
      <c r="M66" s="58">
        <f>1000/L66</f>
        <v>1000000</v>
      </c>
      <c r="N66" s="83" t="s">
        <v>477</v>
      </c>
      <c r="O66" s="83"/>
      <c r="P66" s="87">
        <v>0.919</v>
      </c>
      <c r="Q66" s="171">
        <v>0.995</v>
      </c>
      <c r="R66" s="15">
        <f t="shared" si="0"/>
        <v>5025.125628140703</v>
      </c>
      <c r="S66" s="15">
        <f t="shared" si="6"/>
        <v>5440.69640914037</v>
      </c>
      <c r="T66" s="112"/>
      <c r="U66" s="87">
        <v>0.005</v>
      </c>
      <c r="V66" s="87">
        <v>0.05</v>
      </c>
      <c r="W66" s="47">
        <f t="shared" si="7"/>
        <v>69260</v>
      </c>
      <c r="X66" s="47">
        <f t="shared" si="8"/>
        <v>692600</v>
      </c>
      <c r="Y66" s="83"/>
      <c r="Z66" s="67" t="s">
        <v>560</v>
      </c>
      <c r="AA66" s="67"/>
      <c r="AB66" s="67"/>
    </row>
    <row r="67" spans="1:28" ht="66">
      <c r="A67" s="84" t="s">
        <v>373</v>
      </c>
      <c r="B67" s="84" t="s">
        <v>374</v>
      </c>
      <c r="C67" s="84" t="s">
        <v>375</v>
      </c>
      <c r="D67" s="41" t="s">
        <v>17</v>
      </c>
      <c r="E67" s="81"/>
      <c r="F67" s="81">
        <v>0</v>
      </c>
      <c r="G67" s="81">
        <v>0.005</v>
      </c>
      <c r="H67" s="95">
        <f>20/G67</f>
        <v>4000</v>
      </c>
      <c r="I67" s="95" t="s">
        <v>251</v>
      </c>
      <c r="J67" s="103"/>
      <c r="K67" s="81">
        <v>0</v>
      </c>
      <c r="L67" s="81">
        <v>0.01</v>
      </c>
      <c r="M67" s="51">
        <f>1000/L67</f>
        <v>100000</v>
      </c>
      <c r="N67" s="81" t="s">
        <v>477</v>
      </c>
      <c r="O67" s="81"/>
      <c r="P67" s="41">
        <v>0.675</v>
      </c>
      <c r="Q67" s="41">
        <v>0.967</v>
      </c>
      <c r="R67" s="20">
        <f t="shared" si="0"/>
        <v>5170.63081695967</v>
      </c>
      <c r="S67" s="20">
        <f t="shared" si="6"/>
        <v>7407.407407407407</v>
      </c>
      <c r="T67" s="112"/>
      <c r="U67" s="41">
        <v>0.033</v>
      </c>
      <c r="V67" s="41">
        <v>0.31</v>
      </c>
      <c r="W67" s="46">
        <f t="shared" si="7"/>
        <v>11170.967741935485</v>
      </c>
      <c r="X67" s="46">
        <f t="shared" si="8"/>
        <v>104939.39393939394</v>
      </c>
      <c r="Y67" s="83"/>
      <c r="Z67" s="67"/>
      <c r="AA67" s="67"/>
      <c r="AB67" s="67"/>
    </row>
    <row r="68" spans="1:28" ht="66">
      <c r="A68" s="131" t="s">
        <v>376</v>
      </c>
      <c r="B68" s="131" t="s">
        <v>377</v>
      </c>
      <c r="C68" s="131" t="s">
        <v>378</v>
      </c>
      <c r="D68" s="40" t="s">
        <v>563</v>
      </c>
      <c r="E68" s="83"/>
      <c r="F68" s="83"/>
      <c r="G68" s="83"/>
      <c r="H68" s="58"/>
      <c r="I68" s="58"/>
      <c r="J68" s="112"/>
      <c r="K68" s="83"/>
      <c r="L68" s="83"/>
      <c r="M68" s="58"/>
      <c r="N68" s="83"/>
      <c r="O68" s="83"/>
      <c r="P68" s="87">
        <v>0.755</v>
      </c>
      <c r="Q68" s="87">
        <v>0.935</v>
      </c>
      <c r="R68" s="15">
        <f t="shared" si="0"/>
        <v>5347.5935828877</v>
      </c>
      <c r="S68" s="15">
        <f t="shared" si="6"/>
        <v>6622.516556291391</v>
      </c>
      <c r="T68" s="112"/>
      <c r="U68" s="87">
        <v>0.015</v>
      </c>
      <c r="V68" s="87">
        <v>0.045</v>
      </c>
      <c r="W68" s="47">
        <f t="shared" si="7"/>
        <v>76955.55555555556</v>
      </c>
      <c r="X68" s="47">
        <f t="shared" si="8"/>
        <v>230866.6666666667</v>
      </c>
      <c r="Y68" s="83"/>
      <c r="Z68" s="120" t="s">
        <v>564</v>
      </c>
      <c r="AA68" s="67"/>
      <c r="AB68" s="67"/>
    </row>
    <row r="69" spans="1:28" ht="39">
      <c r="A69" s="84" t="s">
        <v>379</v>
      </c>
      <c r="B69" s="84" t="s">
        <v>380</v>
      </c>
      <c r="C69" s="101" t="s">
        <v>381</v>
      </c>
      <c r="D69" s="41" t="s">
        <v>18</v>
      </c>
      <c r="E69" s="81"/>
      <c r="F69" s="81"/>
      <c r="G69" s="81"/>
      <c r="H69" s="51"/>
      <c r="I69" s="51"/>
      <c r="J69" s="103"/>
      <c r="K69" s="81">
        <v>0.005</v>
      </c>
      <c r="L69" s="81">
        <v>0.04</v>
      </c>
      <c r="M69" s="51">
        <f>1000/L69</f>
        <v>25000</v>
      </c>
      <c r="N69" s="51">
        <f>1000/K69</f>
        <v>200000</v>
      </c>
      <c r="O69" s="81"/>
      <c r="P69" s="41">
        <v>0.73</v>
      </c>
      <c r="Q69" s="41">
        <v>0.97</v>
      </c>
      <c r="R69" s="20">
        <f t="shared" si="0"/>
        <v>5154.639175257732</v>
      </c>
      <c r="S69" s="20">
        <f t="shared" si="6"/>
        <v>6849.315068493151</v>
      </c>
      <c r="T69" s="112"/>
      <c r="U69" s="41">
        <v>0.025</v>
      </c>
      <c r="V69" s="41">
        <v>0.19</v>
      </c>
      <c r="W69" s="47">
        <f t="shared" si="7"/>
        <v>18226.315789473683</v>
      </c>
      <c r="X69" s="47">
        <f t="shared" si="8"/>
        <v>138520</v>
      </c>
      <c r="Y69" s="83"/>
      <c r="Z69" s="67" t="s">
        <v>560</v>
      </c>
      <c r="AA69" s="67" t="s">
        <v>561</v>
      </c>
      <c r="AB69" s="67"/>
    </row>
    <row r="70" spans="1:28" ht="52.5">
      <c r="A70" s="104" t="s">
        <v>382</v>
      </c>
      <c r="B70" s="104" t="s">
        <v>383</v>
      </c>
      <c r="C70" s="104" t="s">
        <v>384</v>
      </c>
      <c r="D70" s="40" t="s">
        <v>551</v>
      </c>
      <c r="E70" s="83"/>
      <c r="F70" s="83"/>
      <c r="G70" s="83"/>
      <c r="H70" s="58"/>
      <c r="I70" s="58"/>
      <c r="J70" s="112"/>
      <c r="K70" s="83">
        <v>0</v>
      </c>
      <c r="L70" s="83">
        <v>0.005</v>
      </c>
      <c r="M70" s="58">
        <f>1000/L70</f>
        <v>200000</v>
      </c>
      <c r="N70" s="83" t="s">
        <v>477</v>
      </c>
      <c r="O70" s="83"/>
      <c r="P70" s="87">
        <v>0.74</v>
      </c>
      <c r="Q70" s="87">
        <v>0.985</v>
      </c>
      <c r="R70" s="15">
        <f t="shared" si="0"/>
        <v>5076.1421319796955</v>
      </c>
      <c r="S70" s="15">
        <f t="shared" si="6"/>
        <v>6756.756756756757</v>
      </c>
      <c r="T70" s="112"/>
      <c r="U70" s="87">
        <v>0.015</v>
      </c>
      <c r="V70" s="87">
        <v>0.255</v>
      </c>
      <c r="W70" s="47">
        <f t="shared" si="7"/>
        <v>13580.392156862745</v>
      </c>
      <c r="X70" s="47">
        <f t="shared" si="8"/>
        <v>230866.6666666667</v>
      </c>
      <c r="Y70" s="83"/>
      <c r="Z70" s="67"/>
      <c r="AA70" s="67"/>
      <c r="AB70" s="67"/>
    </row>
    <row r="71" spans="1:28" ht="52.5">
      <c r="A71" s="101" t="s">
        <v>385</v>
      </c>
      <c r="B71" s="101" t="s">
        <v>386</v>
      </c>
      <c r="C71" s="101" t="s">
        <v>387</v>
      </c>
      <c r="D71" s="41" t="s">
        <v>565</v>
      </c>
      <c r="E71" s="81"/>
      <c r="F71" s="81"/>
      <c r="G71" s="81"/>
      <c r="H71" s="51"/>
      <c r="I71" s="51"/>
      <c r="J71" s="103"/>
      <c r="K71" s="81"/>
      <c r="L71" s="81"/>
      <c r="M71" s="51"/>
      <c r="N71" s="81"/>
      <c r="O71" s="81"/>
      <c r="P71" s="41">
        <v>0.67</v>
      </c>
      <c r="Q71" s="41">
        <v>0.899</v>
      </c>
      <c r="R71" s="20">
        <f t="shared" si="0"/>
        <v>5561.735261401557</v>
      </c>
      <c r="S71" s="20">
        <f t="shared" si="6"/>
        <v>7462.686567164179</v>
      </c>
      <c r="T71" s="112"/>
      <c r="U71" s="41">
        <v>0.001</v>
      </c>
      <c r="V71" s="41">
        <v>0.03</v>
      </c>
      <c r="W71" s="47">
        <f t="shared" si="7"/>
        <v>115433.33333333334</v>
      </c>
      <c r="X71" s="47">
        <f t="shared" si="8"/>
        <v>3463000</v>
      </c>
      <c r="Y71" s="83"/>
      <c r="Z71" s="121" t="s">
        <v>566</v>
      </c>
      <c r="AA71" s="67"/>
      <c r="AB71" s="67"/>
    </row>
    <row r="72" spans="1:28" ht="52.5">
      <c r="A72" s="131" t="s">
        <v>388</v>
      </c>
      <c r="B72" s="131" t="s">
        <v>389</v>
      </c>
      <c r="C72" s="131" t="s">
        <v>390</v>
      </c>
      <c r="D72" s="40" t="s">
        <v>19</v>
      </c>
      <c r="E72" s="83"/>
      <c r="F72" s="83">
        <v>0</v>
      </c>
      <c r="G72" s="83">
        <v>0.005</v>
      </c>
      <c r="H72" s="95">
        <f>20/G72</f>
        <v>4000</v>
      </c>
      <c r="I72" s="95" t="s">
        <v>251</v>
      </c>
      <c r="J72" s="112"/>
      <c r="K72" s="83"/>
      <c r="L72" s="83"/>
      <c r="M72" s="58"/>
      <c r="N72" s="83"/>
      <c r="O72" s="83"/>
      <c r="P72" s="87">
        <v>0.365</v>
      </c>
      <c r="Q72" s="87">
        <v>0.824</v>
      </c>
      <c r="R72" s="15">
        <f aca="true" t="shared" si="9" ref="R72:R105">5000/Q72</f>
        <v>6067.961165048544</v>
      </c>
      <c r="S72" s="15">
        <f t="shared" si="6"/>
        <v>13698.630136986301</v>
      </c>
      <c r="T72" s="112"/>
      <c r="U72" s="87">
        <v>0.176</v>
      </c>
      <c r="V72" s="87">
        <v>0.63</v>
      </c>
      <c r="W72" s="56">
        <f t="shared" si="7"/>
        <v>5496.825396825397</v>
      </c>
      <c r="X72" s="56">
        <f t="shared" si="8"/>
        <v>19676.136363636364</v>
      </c>
      <c r="Y72" s="83"/>
      <c r="Z72" s="67"/>
      <c r="AA72" s="67"/>
      <c r="AB72" s="67"/>
    </row>
    <row r="73" spans="1:28" ht="52.5">
      <c r="A73" s="84" t="s">
        <v>391</v>
      </c>
      <c r="B73" s="84" t="s">
        <v>392</v>
      </c>
      <c r="C73" s="84" t="s">
        <v>393</v>
      </c>
      <c r="D73" s="41" t="s">
        <v>20</v>
      </c>
      <c r="E73" s="81"/>
      <c r="F73" s="81"/>
      <c r="G73" s="81"/>
      <c r="H73" s="51"/>
      <c r="I73" s="51"/>
      <c r="J73" s="103"/>
      <c r="K73" s="81"/>
      <c r="L73" s="81"/>
      <c r="M73" s="51"/>
      <c r="N73" s="81"/>
      <c r="O73" s="81"/>
      <c r="P73" s="41">
        <v>0.34</v>
      </c>
      <c r="Q73" s="41">
        <v>0.824</v>
      </c>
      <c r="R73" s="20">
        <f t="shared" si="9"/>
        <v>6067.961165048544</v>
      </c>
      <c r="S73" s="20">
        <f t="shared" si="6"/>
        <v>14705.882352941175</v>
      </c>
      <c r="T73" s="112"/>
      <c r="U73" s="41">
        <v>0.176</v>
      </c>
      <c r="V73" s="41">
        <v>0.66</v>
      </c>
      <c r="W73" s="47">
        <f t="shared" si="7"/>
        <v>5246.969696969697</v>
      </c>
      <c r="X73" s="47">
        <f t="shared" si="8"/>
        <v>19676.136363636364</v>
      </c>
      <c r="Y73" s="83"/>
      <c r="Z73" s="67"/>
      <c r="AA73" s="67"/>
      <c r="AB73" s="67"/>
    </row>
    <row r="74" spans="1:28" ht="26.25">
      <c r="A74" s="131" t="s">
        <v>394</v>
      </c>
      <c r="B74" s="131" t="s">
        <v>395</v>
      </c>
      <c r="C74" s="131" t="s">
        <v>255</v>
      </c>
      <c r="D74" s="40" t="s">
        <v>567</v>
      </c>
      <c r="E74" s="83"/>
      <c r="F74" s="83"/>
      <c r="G74" s="83"/>
      <c r="H74" s="58"/>
      <c r="I74" s="58"/>
      <c r="J74" s="112"/>
      <c r="K74" s="83">
        <v>0</v>
      </c>
      <c r="L74" s="83">
        <v>0.005</v>
      </c>
      <c r="M74" s="58">
        <f>1000/L74</f>
        <v>200000</v>
      </c>
      <c r="N74" s="83" t="s">
        <v>477</v>
      </c>
      <c r="O74" s="83"/>
      <c r="P74" s="87">
        <v>0.975</v>
      </c>
      <c r="Q74" s="87">
        <v>1</v>
      </c>
      <c r="R74" s="15">
        <f t="shared" si="9"/>
        <v>5000</v>
      </c>
      <c r="S74" s="15">
        <f t="shared" si="6"/>
        <v>5128.205128205128</v>
      </c>
      <c r="T74" s="112"/>
      <c r="U74" s="87">
        <v>0</v>
      </c>
      <c r="V74" s="87">
        <v>0.02</v>
      </c>
      <c r="W74" s="47">
        <f t="shared" si="7"/>
        <v>173150</v>
      </c>
      <c r="X74" s="47" t="s">
        <v>477</v>
      </c>
      <c r="Y74" s="83"/>
      <c r="Z74" s="67"/>
      <c r="AA74" s="67"/>
      <c r="AB74" s="67"/>
    </row>
    <row r="75" spans="1:28" ht="66">
      <c r="A75" s="84" t="s">
        <v>396</v>
      </c>
      <c r="B75" s="84" t="s">
        <v>397</v>
      </c>
      <c r="C75" s="84" t="s">
        <v>398</v>
      </c>
      <c r="D75" s="41" t="s">
        <v>1</v>
      </c>
      <c r="E75" s="81"/>
      <c r="F75" s="81"/>
      <c r="G75" s="81"/>
      <c r="H75" s="51"/>
      <c r="I75" s="51"/>
      <c r="J75" s="103"/>
      <c r="K75" s="81">
        <v>0</v>
      </c>
      <c r="L75" s="81">
        <v>0.005</v>
      </c>
      <c r="M75" s="51">
        <f>1000/L75</f>
        <v>200000</v>
      </c>
      <c r="N75" s="51" t="s">
        <v>477</v>
      </c>
      <c r="O75" s="81"/>
      <c r="P75" s="41">
        <v>0.685</v>
      </c>
      <c r="Q75" s="41">
        <v>0.89</v>
      </c>
      <c r="R75" s="20">
        <f t="shared" si="9"/>
        <v>5617.9775280898875</v>
      </c>
      <c r="S75" s="20">
        <f t="shared" si="6"/>
        <v>7299.2700729927</v>
      </c>
      <c r="T75" s="112"/>
      <c r="U75" s="41">
        <v>0.11</v>
      </c>
      <c r="V75" s="41">
        <v>0.31</v>
      </c>
      <c r="W75" s="47">
        <f t="shared" si="7"/>
        <v>11170.967741935485</v>
      </c>
      <c r="X75" s="47">
        <f>3463/U75</f>
        <v>31481.81818181818</v>
      </c>
      <c r="Y75" s="83"/>
      <c r="Z75" s="67"/>
      <c r="AA75" s="67"/>
      <c r="AB75" s="67"/>
    </row>
    <row r="76" spans="1:28" ht="66">
      <c r="A76" s="104" t="s">
        <v>399</v>
      </c>
      <c r="B76" s="104" t="s">
        <v>400</v>
      </c>
      <c r="C76" s="104" t="s">
        <v>401</v>
      </c>
      <c r="D76" s="40" t="s">
        <v>21</v>
      </c>
      <c r="E76" s="83"/>
      <c r="F76" s="83"/>
      <c r="G76" s="83"/>
      <c r="H76" s="58"/>
      <c r="I76" s="58"/>
      <c r="J76" s="112"/>
      <c r="K76" s="83">
        <v>0.001</v>
      </c>
      <c r="L76" s="83">
        <v>0.03</v>
      </c>
      <c r="M76" s="58">
        <f>1000/L76</f>
        <v>33333.333333333336</v>
      </c>
      <c r="N76" s="58">
        <f>1000/K76</f>
        <v>1000000</v>
      </c>
      <c r="O76" s="83"/>
      <c r="P76" s="87">
        <v>0.92</v>
      </c>
      <c r="Q76" s="87">
        <v>0.998</v>
      </c>
      <c r="R76" s="30">
        <f t="shared" si="9"/>
        <v>5010.0200400801605</v>
      </c>
      <c r="S76" s="30">
        <f t="shared" si="6"/>
        <v>5434.782608695652</v>
      </c>
      <c r="T76" s="112"/>
      <c r="U76" s="87"/>
      <c r="V76" s="87"/>
      <c r="W76" s="56"/>
      <c r="X76" s="87"/>
      <c r="Y76" s="83"/>
      <c r="Z76" s="67" t="s">
        <v>560</v>
      </c>
      <c r="AA76" s="119">
        <v>39814</v>
      </c>
      <c r="AB76" s="67"/>
    </row>
    <row r="77" spans="1:28" ht="78.75">
      <c r="A77" s="84" t="s">
        <v>402</v>
      </c>
      <c r="B77" s="84" t="s">
        <v>403</v>
      </c>
      <c r="C77" s="84" t="s">
        <v>404</v>
      </c>
      <c r="D77" s="41" t="s">
        <v>568</v>
      </c>
      <c r="E77" s="81"/>
      <c r="F77" s="81"/>
      <c r="G77" s="81"/>
      <c r="H77" s="51"/>
      <c r="I77" s="51"/>
      <c r="J77" s="103"/>
      <c r="K77" s="81">
        <v>0.001</v>
      </c>
      <c r="L77" s="81">
        <v>0.03</v>
      </c>
      <c r="M77" s="51">
        <f>1000/L77</f>
        <v>33333.333333333336</v>
      </c>
      <c r="N77" s="51">
        <f>1000/K77</f>
        <v>1000000</v>
      </c>
      <c r="O77" s="81"/>
      <c r="P77" s="41">
        <v>0.97</v>
      </c>
      <c r="Q77" s="41">
        <v>0.999</v>
      </c>
      <c r="R77" s="30">
        <f t="shared" si="9"/>
        <v>5005.005005005005</v>
      </c>
      <c r="S77" s="30">
        <f t="shared" si="6"/>
        <v>5154.639175257732</v>
      </c>
      <c r="T77" s="112"/>
      <c r="U77" s="41"/>
      <c r="V77" s="41"/>
      <c r="W77" s="46"/>
      <c r="X77" s="41"/>
      <c r="Y77" s="83"/>
      <c r="Z77" s="67"/>
      <c r="AA77" s="67"/>
      <c r="AB77" s="67"/>
    </row>
    <row r="78" spans="1:28" ht="39">
      <c r="A78" s="131" t="s">
        <v>405</v>
      </c>
      <c r="B78" s="131" t="s">
        <v>406</v>
      </c>
      <c r="C78" s="131" t="s">
        <v>407</v>
      </c>
      <c r="D78" s="40" t="s">
        <v>555</v>
      </c>
      <c r="E78" s="83"/>
      <c r="F78" s="83"/>
      <c r="G78" s="83"/>
      <c r="H78" s="58"/>
      <c r="I78" s="58"/>
      <c r="J78" s="112"/>
      <c r="K78" s="83"/>
      <c r="L78" s="83"/>
      <c r="M78" s="58"/>
      <c r="N78" s="83"/>
      <c r="O78" s="83"/>
      <c r="P78" s="87">
        <v>0.95</v>
      </c>
      <c r="Q78" s="87">
        <v>1</v>
      </c>
      <c r="R78" s="30">
        <f t="shared" si="9"/>
        <v>5000</v>
      </c>
      <c r="S78" s="30">
        <f t="shared" si="6"/>
        <v>5263.1578947368425</v>
      </c>
      <c r="T78" s="112"/>
      <c r="U78" s="87"/>
      <c r="V78" s="87"/>
      <c r="W78" s="56"/>
      <c r="X78" s="87"/>
      <c r="Y78" s="83"/>
      <c r="Z78" s="67" t="s">
        <v>557</v>
      </c>
      <c r="AA78" s="67"/>
      <c r="AB78" s="67"/>
    </row>
    <row r="79" spans="1:28" ht="26.25">
      <c r="A79" s="176" t="s">
        <v>408</v>
      </c>
      <c r="B79" s="84" t="s">
        <v>409</v>
      </c>
      <c r="C79" s="84" t="s">
        <v>255</v>
      </c>
      <c r="D79" s="41" t="s">
        <v>569</v>
      </c>
      <c r="E79" s="81"/>
      <c r="F79" s="81"/>
      <c r="G79" s="81"/>
      <c r="H79" s="51"/>
      <c r="I79" s="51"/>
      <c r="J79" s="103"/>
      <c r="K79" s="81">
        <v>0.001</v>
      </c>
      <c r="L79" s="81">
        <v>0.03</v>
      </c>
      <c r="M79" s="51">
        <f>1000/L79</f>
        <v>33333.333333333336</v>
      </c>
      <c r="N79" s="51">
        <f>1000/K79</f>
        <v>1000000</v>
      </c>
      <c r="O79" s="81"/>
      <c r="P79" s="41">
        <v>0.95</v>
      </c>
      <c r="Q79" s="41">
        <v>0.999</v>
      </c>
      <c r="R79" s="20">
        <f t="shared" si="9"/>
        <v>5005.005005005005</v>
      </c>
      <c r="S79" s="20">
        <f t="shared" si="6"/>
        <v>5263.1578947368425</v>
      </c>
      <c r="T79" s="112"/>
      <c r="U79" s="41">
        <v>0</v>
      </c>
      <c r="V79" s="41">
        <v>0.02</v>
      </c>
      <c r="W79" s="47">
        <f>3463/V79</f>
        <v>173150</v>
      </c>
      <c r="X79" s="47" t="s">
        <v>328</v>
      </c>
      <c r="Y79" s="83"/>
      <c r="Z79" s="67"/>
      <c r="AA79" s="67"/>
      <c r="AB79" s="67"/>
    </row>
    <row r="80" spans="1:28" ht="50.25">
      <c r="A80" s="98" t="s">
        <v>570</v>
      </c>
      <c r="B80" s="98" t="s">
        <v>571</v>
      </c>
      <c r="C80" s="98" t="s">
        <v>572</v>
      </c>
      <c r="D80" s="40" t="s">
        <v>519</v>
      </c>
      <c r="E80" s="83"/>
      <c r="F80" s="83"/>
      <c r="G80" s="83"/>
      <c r="H80" s="58"/>
      <c r="I80" s="58"/>
      <c r="J80" s="112"/>
      <c r="K80" s="83">
        <v>0.001</v>
      </c>
      <c r="L80" s="83">
        <v>0.02</v>
      </c>
      <c r="M80" s="58">
        <f>1000/L80</f>
        <v>50000</v>
      </c>
      <c r="N80" s="58">
        <f>1000/K80</f>
        <v>1000000</v>
      </c>
      <c r="O80" s="83"/>
      <c r="P80" s="87">
        <v>0.695</v>
      </c>
      <c r="Q80" s="87">
        <v>0.968</v>
      </c>
      <c r="R80" s="15">
        <f t="shared" si="9"/>
        <v>5165.289256198347</v>
      </c>
      <c r="S80" s="15">
        <f t="shared" si="6"/>
        <v>7194.244604316547</v>
      </c>
      <c r="T80" s="112"/>
      <c r="U80" s="87">
        <v>0.025</v>
      </c>
      <c r="V80" s="87">
        <v>0.23</v>
      </c>
      <c r="W80" s="47">
        <f>3463/V80</f>
        <v>15056.521739130434</v>
      </c>
      <c r="X80" s="47">
        <f>3463/U80</f>
        <v>138520</v>
      </c>
      <c r="Y80" s="83"/>
      <c r="Z80" s="67" t="s">
        <v>520</v>
      </c>
      <c r="AA80" s="67"/>
      <c r="AB80" s="67" t="s">
        <v>521</v>
      </c>
    </row>
    <row r="81" spans="1:28" ht="37.5">
      <c r="A81" s="130" t="s">
        <v>573</v>
      </c>
      <c r="B81" s="130" t="s">
        <v>574</v>
      </c>
      <c r="C81" s="130" t="s">
        <v>575</v>
      </c>
      <c r="D81" s="41" t="s">
        <v>522</v>
      </c>
      <c r="E81" s="81"/>
      <c r="F81" s="81"/>
      <c r="G81" s="81"/>
      <c r="H81" s="51"/>
      <c r="I81" s="51"/>
      <c r="J81" s="103"/>
      <c r="K81" s="81">
        <v>0.001</v>
      </c>
      <c r="L81" s="81">
        <v>0.04</v>
      </c>
      <c r="M81" s="51">
        <f>1000/L81</f>
        <v>25000</v>
      </c>
      <c r="N81" s="51">
        <f>1000/K81</f>
        <v>1000000</v>
      </c>
      <c r="O81" s="81"/>
      <c r="P81" s="41">
        <v>0.56</v>
      </c>
      <c r="Q81" s="41">
        <v>0.914</v>
      </c>
      <c r="R81" s="20">
        <f t="shared" si="9"/>
        <v>5470.459518599562</v>
      </c>
      <c r="S81" s="20">
        <f t="shared" si="6"/>
        <v>8928.571428571428</v>
      </c>
      <c r="T81" s="112"/>
      <c r="U81" s="41">
        <v>0.085</v>
      </c>
      <c r="V81" s="41">
        <v>0.4</v>
      </c>
      <c r="W81" s="47">
        <f>3463/V81</f>
        <v>8657.5</v>
      </c>
      <c r="X81" s="47">
        <f>3463/U81</f>
        <v>40741.17647058823</v>
      </c>
      <c r="Y81" s="83"/>
      <c r="Z81" s="67"/>
      <c r="AA81" s="67"/>
      <c r="AB81" s="67"/>
    </row>
    <row r="82" spans="1:28" ht="12.75">
      <c r="A82" s="127" t="s">
        <v>576</v>
      </c>
      <c r="B82" s="127" t="s">
        <v>577</v>
      </c>
      <c r="C82" s="127" t="s">
        <v>255</v>
      </c>
      <c r="D82" s="40" t="s">
        <v>523</v>
      </c>
      <c r="E82" s="83"/>
      <c r="F82" s="83"/>
      <c r="G82" s="83"/>
      <c r="H82" s="58"/>
      <c r="I82" s="58"/>
      <c r="J82" s="112"/>
      <c r="K82" s="83">
        <v>0</v>
      </c>
      <c r="L82" s="83">
        <v>0.01</v>
      </c>
      <c r="M82" s="58">
        <f>1000/L82</f>
        <v>100000</v>
      </c>
      <c r="N82" s="83" t="s">
        <v>477</v>
      </c>
      <c r="O82" s="83"/>
      <c r="P82" s="87">
        <v>0.99</v>
      </c>
      <c r="Q82" s="87">
        <v>1</v>
      </c>
      <c r="R82" s="30">
        <f t="shared" si="9"/>
        <v>5000</v>
      </c>
      <c r="S82" s="30">
        <f t="shared" si="6"/>
        <v>5050.50505050505</v>
      </c>
      <c r="T82" s="112"/>
      <c r="U82" s="87"/>
      <c r="V82" s="87"/>
      <c r="W82" s="56"/>
      <c r="X82" s="87"/>
      <c r="Y82" s="83"/>
      <c r="Z82" s="67"/>
      <c r="AA82" s="67"/>
      <c r="AB82" s="67"/>
    </row>
    <row r="83" spans="1:28" ht="12.75">
      <c r="A83" s="130" t="s">
        <v>578</v>
      </c>
      <c r="B83" s="130" t="s">
        <v>579</v>
      </c>
      <c r="C83" s="130" t="s">
        <v>255</v>
      </c>
      <c r="D83" s="41" t="s">
        <v>490</v>
      </c>
      <c r="E83" s="81"/>
      <c r="F83" s="81"/>
      <c r="G83" s="81"/>
      <c r="H83" s="51"/>
      <c r="I83" s="51"/>
      <c r="J83" s="103"/>
      <c r="K83" s="81"/>
      <c r="L83" s="81"/>
      <c r="M83" s="51"/>
      <c r="N83" s="81"/>
      <c r="O83" s="81"/>
      <c r="P83" s="41">
        <v>1</v>
      </c>
      <c r="Q83" s="41">
        <v>1</v>
      </c>
      <c r="R83" s="30">
        <f t="shared" si="9"/>
        <v>5000</v>
      </c>
      <c r="S83" s="30">
        <f t="shared" si="6"/>
        <v>5000</v>
      </c>
      <c r="T83" s="112"/>
      <c r="U83" s="41"/>
      <c r="V83" s="41"/>
      <c r="W83" s="46"/>
      <c r="X83" s="41"/>
      <c r="Y83" s="83"/>
      <c r="Z83" s="67"/>
      <c r="AA83" s="67"/>
      <c r="AB83" s="67"/>
    </row>
    <row r="84" spans="1:28" ht="39">
      <c r="A84" s="127" t="s">
        <v>580</v>
      </c>
      <c r="B84" s="127" t="s">
        <v>581</v>
      </c>
      <c r="C84" s="127" t="s">
        <v>582</v>
      </c>
      <c r="D84" s="40" t="s">
        <v>524</v>
      </c>
      <c r="E84" s="83"/>
      <c r="F84" s="83"/>
      <c r="G84" s="83"/>
      <c r="H84" s="58"/>
      <c r="I84" s="58"/>
      <c r="J84" s="112"/>
      <c r="K84" s="83">
        <v>0.001</v>
      </c>
      <c r="L84" s="83">
        <v>0.04</v>
      </c>
      <c r="M84" s="58">
        <f>1000/L84</f>
        <v>25000</v>
      </c>
      <c r="N84" s="58">
        <f>1000/K84</f>
        <v>1000000</v>
      </c>
      <c r="O84" s="83"/>
      <c r="P84" s="87">
        <v>0.93</v>
      </c>
      <c r="Q84" s="87">
        <v>0.999</v>
      </c>
      <c r="R84" s="15">
        <f t="shared" si="9"/>
        <v>5005.005005005005</v>
      </c>
      <c r="S84" s="15">
        <f t="shared" si="6"/>
        <v>5376.344086021505</v>
      </c>
      <c r="T84" s="112"/>
      <c r="U84" s="87">
        <v>0</v>
      </c>
      <c r="V84" s="87">
        <v>0.02</v>
      </c>
      <c r="W84" s="47">
        <f>3463/V84</f>
        <v>173150</v>
      </c>
      <c r="X84" s="47" t="s">
        <v>477</v>
      </c>
      <c r="Y84" s="83"/>
      <c r="Z84" s="67"/>
      <c r="AA84" s="67" t="s">
        <v>561</v>
      </c>
      <c r="AB84" s="67"/>
    </row>
    <row r="85" spans="1:28" ht="37.5">
      <c r="A85" s="130" t="s">
        <v>583</v>
      </c>
      <c r="B85" s="130" t="s">
        <v>584</v>
      </c>
      <c r="C85" s="130" t="s">
        <v>585</v>
      </c>
      <c r="D85" s="41" t="s">
        <v>525</v>
      </c>
      <c r="E85" s="81"/>
      <c r="F85" s="81"/>
      <c r="G85" s="81"/>
      <c r="H85" s="51"/>
      <c r="I85" s="51"/>
      <c r="J85" s="103"/>
      <c r="K85" s="81">
        <v>0.15</v>
      </c>
      <c r="L85" s="81">
        <v>0.3</v>
      </c>
      <c r="M85" s="51">
        <f>1000/L85</f>
        <v>3333.3333333333335</v>
      </c>
      <c r="N85" s="51">
        <f>1000/K85</f>
        <v>6666.666666666667</v>
      </c>
      <c r="O85" s="81"/>
      <c r="P85" s="41">
        <v>0.68</v>
      </c>
      <c r="Q85" s="41">
        <v>0.85</v>
      </c>
      <c r="R85" s="20">
        <f t="shared" si="9"/>
        <v>5882.352941176471</v>
      </c>
      <c r="S85" s="20">
        <f t="shared" si="6"/>
        <v>7352.941176470587</v>
      </c>
      <c r="T85" s="112"/>
      <c r="U85" s="41">
        <v>0</v>
      </c>
      <c r="V85" s="41">
        <v>0.02</v>
      </c>
      <c r="W85" s="47">
        <f>3463/V85</f>
        <v>173150</v>
      </c>
      <c r="X85" s="47" t="s">
        <v>477</v>
      </c>
      <c r="Y85" s="83"/>
      <c r="Z85" s="67"/>
      <c r="AA85" s="67"/>
      <c r="AB85" s="67"/>
    </row>
    <row r="86" spans="1:28" ht="63">
      <c r="A86" s="127" t="s">
        <v>586</v>
      </c>
      <c r="B86" s="127" t="s">
        <v>587</v>
      </c>
      <c r="C86" s="138" t="s">
        <v>588</v>
      </c>
      <c r="D86" s="40" t="s">
        <v>527</v>
      </c>
      <c r="E86" s="83"/>
      <c r="F86" s="83"/>
      <c r="G86" s="83"/>
      <c r="H86" s="58"/>
      <c r="I86" s="58"/>
      <c r="J86" s="112"/>
      <c r="K86" s="83">
        <v>0</v>
      </c>
      <c r="L86" s="83">
        <v>0.005</v>
      </c>
      <c r="M86" s="58">
        <f>1000/L86</f>
        <v>200000</v>
      </c>
      <c r="N86" s="83" t="s">
        <v>477</v>
      </c>
      <c r="O86" s="83"/>
      <c r="P86" s="87">
        <v>0.55</v>
      </c>
      <c r="Q86" s="87">
        <v>0.909</v>
      </c>
      <c r="R86" s="15">
        <f t="shared" si="9"/>
        <v>5500.5500550055</v>
      </c>
      <c r="S86" s="15">
        <f t="shared" si="6"/>
        <v>9090.90909090909</v>
      </c>
      <c r="T86" s="112"/>
      <c r="U86" s="87">
        <v>0.085</v>
      </c>
      <c r="V86" s="87">
        <v>0.38</v>
      </c>
      <c r="W86" s="47">
        <f>3463/V86</f>
        <v>9113.157894736842</v>
      </c>
      <c r="X86" s="47">
        <f>3463/U86</f>
        <v>40741.17647058823</v>
      </c>
      <c r="Y86" s="83"/>
      <c r="Z86" s="67" t="s">
        <v>520</v>
      </c>
      <c r="AA86" s="67" t="s">
        <v>561</v>
      </c>
      <c r="AB86" s="67" t="s">
        <v>521</v>
      </c>
    </row>
    <row r="87" spans="1:28" ht="50.25">
      <c r="A87" s="130" t="s">
        <v>589</v>
      </c>
      <c r="B87" s="130" t="s">
        <v>590</v>
      </c>
      <c r="C87" s="130" t="s">
        <v>591</v>
      </c>
      <c r="D87" s="41" t="s">
        <v>526</v>
      </c>
      <c r="E87" s="81"/>
      <c r="F87" s="81"/>
      <c r="G87" s="81"/>
      <c r="H87" s="51"/>
      <c r="I87" s="51"/>
      <c r="J87" s="103"/>
      <c r="K87" s="81">
        <v>0.001</v>
      </c>
      <c r="L87" s="81">
        <v>0.04</v>
      </c>
      <c r="M87" s="51">
        <f>1000/L87</f>
        <v>25000</v>
      </c>
      <c r="N87" s="51">
        <f>1000/K87</f>
        <v>1000000</v>
      </c>
      <c r="O87" s="81"/>
      <c r="P87" s="41">
        <v>0.55</v>
      </c>
      <c r="Q87" s="41">
        <v>0.923</v>
      </c>
      <c r="R87" s="20">
        <f t="shared" si="9"/>
        <v>5417.118093174431</v>
      </c>
      <c r="S87" s="20">
        <f t="shared" si="6"/>
        <v>9090.90909090909</v>
      </c>
      <c r="T87" s="112"/>
      <c r="U87" s="41">
        <v>0.076</v>
      </c>
      <c r="V87" s="41">
        <v>0.4</v>
      </c>
      <c r="W87" s="47">
        <f>3463/V87</f>
        <v>8657.5</v>
      </c>
      <c r="X87" s="47">
        <f>3463/U87</f>
        <v>45565.78947368421</v>
      </c>
      <c r="Y87" s="83"/>
      <c r="Z87" s="67"/>
      <c r="AA87" s="67" t="s">
        <v>561</v>
      </c>
      <c r="AB87" s="67"/>
    </row>
    <row r="88" spans="1:28" ht="75">
      <c r="A88" s="127" t="s">
        <v>592</v>
      </c>
      <c r="B88" s="127" t="s">
        <v>593</v>
      </c>
      <c r="C88" s="127" t="s">
        <v>594</v>
      </c>
      <c r="D88" s="40" t="s">
        <v>528</v>
      </c>
      <c r="E88" s="83"/>
      <c r="F88" s="83"/>
      <c r="G88" s="83"/>
      <c r="H88" s="58"/>
      <c r="I88" s="58"/>
      <c r="J88" s="112"/>
      <c r="K88" s="83">
        <v>0.001</v>
      </c>
      <c r="L88" s="83">
        <v>0.04</v>
      </c>
      <c r="M88" s="58">
        <f>1000/L88</f>
        <v>25000</v>
      </c>
      <c r="N88" s="58">
        <f>1000/K88</f>
        <v>1000000</v>
      </c>
      <c r="O88" s="83"/>
      <c r="P88" s="87">
        <v>0.94</v>
      </c>
      <c r="Q88" s="87">
        <v>0.999</v>
      </c>
      <c r="R88" s="15">
        <f t="shared" si="9"/>
        <v>5005.005005005005</v>
      </c>
      <c r="S88" s="15">
        <f t="shared" si="6"/>
        <v>5319.148936170213</v>
      </c>
      <c r="T88" s="112"/>
      <c r="U88" s="87">
        <v>0</v>
      </c>
      <c r="V88" s="87">
        <v>0.02</v>
      </c>
      <c r="W88" s="47">
        <f>3463/V88</f>
        <v>173150</v>
      </c>
      <c r="X88" s="47" t="s">
        <v>477</v>
      </c>
      <c r="Y88" s="83"/>
      <c r="Z88" s="67"/>
      <c r="AA88" s="67"/>
      <c r="AB88" s="67"/>
    </row>
    <row r="89" spans="1:28" ht="50.25">
      <c r="A89" s="130" t="s">
        <v>595</v>
      </c>
      <c r="B89" s="130" t="s">
        <v>596</v>
      </c>
      <c r="C89" s="130" t="s">
        <v>597</v>
      </c>
      <c r="D89" s="41" t="s">
        <v>529</v>
      </c>
      <c r="E89" s="81"/>
      <c r="F89" s="81"/>
      <c r="G89" s="81"/>
      <c r="H89" s="51"/>
      <c r="I89" s="51"/>
      <c r="J89" s="103"/>
      <c r="K89" s="81"/>
      <c r="L89" s="81"/>
      <c r="M89" s="51"/>
      <c r="N89" s="81"/>
      <c r="O89" s="81"/>
      <c r="P89" s="41">
        <v>0.85</v>
      </c>
      <c r="Q89" s="41">
        <v>0.99</v>
      </c>
      <c r="R89" s="30">
        <f t="shared" si="9"/>
        <v>5050.50505050505</v>
      </c>
      <c r="S89" s="30">
        <f t="shared" si="6"/>
        <v>5882.352941176471</v>
      </c>
      <c r="T89" s="112"/>
      <c r="U89" s="41"/>
      <c r="V89" s="41"/>
      <c r="W89" s="46"/>
      <c r="X89" s="41"/>
      <c r="Y89" s="83"/>
      <c r="Z89" s="121" t="s">
        <v>530</v>
      </c>
      <c r="AA89" s="67"/>
      <c r="AB89" s="67"/>
    </row>
    <row r="90" spans="1:28" ht="50.25">
      <c r="A90" s="127" t="s">
        <v>598</v>
      </c>
      <c r="B90" s="127" t="s">
        <v>599</v>
      </c>
      <c r="C90" s="127" t="s">
        <v>600</v>
      </c>
      <c r="D90" s="40" t="s">
        <v>22</v>
      </c>
      <c r="E90" s="83"/>
      <c r="F90" s="83"/>
      <c r="G90" s="83"/>
      <c r="H90" s="58"/>
      <c r="I90" s="58"/>
      <c r="J90" s="112"/>
      <c r="K90" s="83"/>
      <c r="L90" s="83"/>
      <c r="M90" s="58"/>
      <c r="N90" s="83"/>
      <c r="O90" s="83"/>
      <c r="P90" s="87">
        <v>0.54</v>
      </c>
      <c r="Q90" s="87">
        <v>0.923</v>
      </c>
      <c r="R90" s="15">
        <f t="shared" si="9"/>
        <v>5417.118093174431</v>
      </c>
      <c r="S90" s="15">
        <f t="shared" si="6"/>
        <v>9259.25925925926</v>
      </c>
      <c r="T90" s="112"/>
      <c r="U90" s="87">
        <v>0.067</v>
      </c>
      <c r="V90" s="87">
        <v>0.36</v>
      </c>
      <c r="W90" s="47">
        <f aca="true" t="shared" si="10" ref="W90:W96">3463/V90</f>
        <v>9619.444444444445</v>
      </c>
      <c r="X90" s="47">
        <f>3463/U90</f>
        <v>51686.567164179105</v>
      </c>
      <c r="Y90" s="83"/>
      <c r="Z90" s="121" t="s">
        <v>531</v>
      </c>
      <c r="AA90" s="67"/>
      <c r="AB90" s="67"/>
    </row>
    <row r="91" spans="1:28" ht="50.25">
      <c r="A91" s="130" t="s">
        <v>601</v>
      </c>
      <c r="B91" s="130" t="s">
        <v>602</v>
      </c>
      <c r="C91" s="130" t="s">
        <v>603</v>
      </c>
      <c r="D91" s="41" t="s">
        <v>532</v>
      </c>
      <c r="E91" s="81"/>
      <c r="F91" s="81"/>
      <c r="G91" s="81"/>
      <c r="H91" s="51"/>
      <c r="I91" s="51"/>
      <c r="J91" s="103"/>
      <c r="K91" s="81"/>
      <c r="L91" s="81"/>
      <c r="M91" s="51"/>
      <c r="N91" s="81"/>
      <c r="O91" s="81"/>
      <c r="P91" s="41">
        <v>0.58</v>
      </c>
      <c r="Q91" s="41">
        <v>0.933</v>
      </c>
      <c r="R91" s="20">
        <f t="shared" si="9"/>
        <v>5359.056806002143</v>
      </c>
      <c r="S91" s="20">
        <f t="shared" si="6"/>
        <v>8620.689655172415</v>
      </c>
      <c r="T91" s="112"/>
      <c r="U91" s="41">
        <v>0.067</v>
      </c>
      <c r="V91" s="41">
        <v>0.42</v>
      </c>
      <c r="W91" s="47">
        <f t="shared" si="10"/>
        <v>8245.238095238095</v>
      </c>
      <c r="X91" s="47">
        <f>3463/U91</f>
        <v>51686.567164179105</v>
      </c>
      <c r="Y91" s="83"/>
      <c r="Z91" s="67"/>
      <c r="AA91" s="67"/>
      <c r="AB91" s="67"/>
    </row>
    <row r="92" spans="1:28" ht="50.25">
      <c r="A92" s="127" t="s">
        <v>604</v>
      </c>
      <c r="B92" s="127" t="s">
        <v>605</v>
      </c>
      <c r="C92" s="127" t="s">
        <v>606</v>
      </c>
      <c r="D92" s="40" t="s">
        <v>533</v>
      </c>
      <c r="E92" s="83"/>
      <c r="F92" s="83"/>
      <c r="G92" s="83"/>
      <c r="H92" s="58"/>
      <c r="I92" s="58"/>
      <c r="J92" s="112"/>
      <c r="K92" s="83"/>
      <c r="L92" s="83"/>
      <c r="M92" s="58"/>
      <c r="N92" s="83"/>
      <c r="O92" s="83"/>
      <c r="P92" s="87">
        <v>0.58</v>
      </c>
      <c r="Q92" s="87">
        <v>0.933</v>
      </c>
      <c r="R92" s="15">
        <f t="shared" si="9"/>
        <v>5359.056806002143</v>
      </c>
      <c r="S92" s="15">
        <f t="shared" si="6"/>
        <v>8620.689655172415</v>
      </c>
      <c r="T92" s="112"/>
      <c r="U92" s="87">
        <v>0.067</v>
      </c>
      <c r="V92" s="87">
        <v>0.42</v>
      </c>
      <c r="W92" s="47">
        <f t="shared" si="10"/>
        <v>8245.238095238095</v>
      </c>
      <c r="X92" s="47">
        <f>3463/U92</f>
        <v>51686.567164179105</v>
      </c>
      <c r="Y92" s="83"/>
      <c r="Z92" s="67"/>
      <c r="AA92" s="67"/>
      <c r="AB92" s="67"/>
    </row>
    <row r="93" spans="1:28" ht="50.25">
      <c r="A93" s="134" t="s">
        <v>607</v>
      </c>
      <c r="B93" s="130" t="s">
        <v>608</v>
      </c>
      <c r="C93" s="130" t="s">
        <v>609</v>
      </c>
      <c r="D93" s="41" t="s">
        <v>222</v>
      </c>
      <c r="E93" s="81"/>
      <c r="F93" s="81"/>
      <c r="G93" s="81"/>
      <c r="H93" s="51"/>
      <c r="I93" s="51"/>
      <c r="J93" s="103"/>
      <c r="K93" s="81"/>
      <c r="L93" s="81"/>
      <c r="M93" s="51"/>
      <c r="N93" s="81"/>
      <c r="O93" s="81"/>
      <c r="P93" s="41">
        <v>0.98</v>
      </c>
      <c r="Q93" s="41">
        <v>1</v>
      </c>
      <c r="R93" s="20">
        <f t="shared" si="9"/>
        <v>5000</v>
      </c>
      <c r="S93" s="20">
        <f t="shared" si="6"/>
        <v>5102.040816326531</v>
      </c>
      <c r="T93" s="112"/>
      <c r="U93" s="41">
        <v>0</v>
      </c>
      <c r="V93" s="41">
        <v>0.02</v>
      </c>
      <c r="W93" s="47">
        <f t="shared" si="10"/>
        <v>173150</v>
      </c>
      <c r="X93" s="47" t="s">
        <v>477</v>
      </c>
      <c r="Y93" s="83"/>
      <c r="Z93" s="67"/>
      <c r="AA93" s="67"/>
      <c r="AB93" s="67"/>
    </row>
    <row r="94" spans="1:28" ht="50.25">
      <c r="A94" s="127" t="s">
        <v>610</v>
      </c>
      <c r="B94" s="127" t="s">
        <v>611</v>
      </c>
      <c r="C94" s="127" t="s">
        <v>612</v>
      </c>
      <c r="D94" s="40" t="s">
        <v>534</v>
      </c>
      <c r="E94" s="83"/>
      <c r="F94" s="83"/>
      <c r="G94" s="83"/>
      <c r="H94" s="58"/>
      <c r="I94" s="58"/>
      <c r="J94" s="112"/>
      <c r="K94" s="83"/>
      <c r="L94" s="83"/>
      <c r="M94" s="58"/>
      <c r="N94" s="83"/>
      <c r="O94" s="83"/>
      <c r="P94" s="87">
        <v>0.88</v>
      </c>
      <c r="Q94" s="87">
        <v>0.99</v>
      </c>
      <c r="R94" s="15">
        <f t="shared" si="9"/>
        <v>5050.50505050505</v>
      </c>
      <c r="S94" s="15">
        <f t="shared" si="6"/>
        <v>5681.818181818182</v>
      </c>
      <c r="T94" s="112"/>
      <c r="U94" s="87">
        <v>0</v>
      </c>
      <c r="V94" s="87">
        <v>0.02</v>
      </c>
      <c r="W94" s="47">
        <f t="shared" si="10"/>
        <v>173150</v>
      </c>
      <c r="X94" s="47" t="s">
        <v>477</v>
      </c>
      <c r="Y94" s="83"/>
      <c r="Z94" s="121" t="s">
        <v>531</v>
      </c>
      <c r="AA94" s="67"/>
      <c r="AB94" s="67"/>
    </row>
    <row r="95" spans="1:28" ht="63">
      <c r="A95" s="130" t="s">
        <v>613</v>
      </c>
      <c r="B95" s="130" t="s">
        <v>614</v>
      </c>
      <c r="C95" s="130" t="s">
        <v>196</v>
      </c>
      <c r="D95" s="41" t="s">
        <v>23</v>
      </c>
      <c r="E95" s="81"/>
      <c r="F95" s="81">
        <v>0.01</v>
      </c>
      <c r="G95" s="81">
        <v>0.2</v>
      </c>
      <c r="H95" s="95">
        <f>20/G95</f>
        <v>100</v>
      </c>
      <c r="I95" s="95">
        <f>20/F95</f>
        <v>2000</v>
      </c>
      <c r="J95" s="103"/>
      <c r="K95" s="81"/>
      <c r="L95" s="81"/>
      <c r="M95" s="51"/>
      <c r="N95" s="81"/>
      <c r="O95" s="81"/>
      <c r="P95" s="41">
        <v>0.209</v>
      </c>
      <c r="Q95" s="41">
        <v>0.857</v>
      </c>
      <c r="R95" s="20">
        <f t="shared" si="9"/>
        <v>5834.3057176196035</v>
      </c>
      <c r="S95" s="20">
        <f t="shared" si="6"/>
        <v>23923.444976076556</v>
      </c>
      <c r="T95" s="112"/>
      <c r="U95" s="41">
        <v>0.133</v>
      </c>
      <c r="V95" s="41">
        <v>0.781</v>
      </c>
      <c r="W95" s="46">
        <f t="shared" si="10"/>
        <v>4434.058898847631</v>
      </c>
      <c r="X95" s="46">
        <f>3463/U95</f>
        <v>26037.593984962405</v>
      </c>
      <c r="Y95" s="83"/>
      <c r="Z95" s="67"/>
      <c r="AA95" s="67"/>
      <c r="AB95" s="67"/>
    </row>
    <row r="96" spans="1:28" ht="50.25">
      <c r="A96" s="139" t="s">
        <v>197</v>
      </c>
      <c r="B96" s="127" t="s">
        <v>198</v>
      </c>
      <c r="C96" s="127" t="s">
        <v>199</v>
      </c>
      <c r="D96" s="40" t="s">
        <v>535</v>
      </c>
      <c r="E96" s="83"/>
      <c r="F96" s="83"/>
      <c r="G96" s="83"/>
      <c r="H96" s="58"/>
      <c r="I96" s="58"/>
      <c r="J96" s="112"/>
      <c r="K96" s="83"/>
      <c r="L96" s="83"/>
      <c r="M96" s="58"/>
      <c r="N96" s="83"/>
      <c r="O96" s="83"/>
      <c r="P96" s="87">
        <v>0.98</v>
      </c>
      <c r="Q96" s="87">
        <v>1</v>
      </c>
      <c r="R96" s="20">
        <f t="shared" si="9"/>
        <v>5000</v>
      </c>
      <c r="S96" s="20">
        <f t="shared" si="6"/>
        <v>5102.040816326531</v>
      </c>
      <c r="T96" s="112"/>
      <c r="U96" s="87">
        <v>0</v>
      </c>
      <c r="V96" s="87">
        <v>0.02</v>
      </c>
      <c r="W96" s="47">
        <f t="shared" si="10"/>
        <v>173150</v>
      </c>
      <c r="X96" s="47" t="s">
        <v>477</v>
      </c>
      <c r="Y96" s="83"/>
      <c r="Z96" s="67"/>
      <c r="AA96" s="67"/>
      <c r="AB96" s="67"/>
    </row>
    <row r="97" spans="1:28" ht="37.5">
      <c r="A97" s="135" t="s">
        <v>200</v>
      </c>
      <c r="B97" s="130" t="s">
        <v>201</v>
      </c>
      <c r="C97" s="130" t="s">
        <v>202</v>
      </c>
      <c r="D97" s="41" t="s">
        <v>490</v>
      </c>
      <c r="E97" s="81"/>
      <c r="F97" s="81"/>
      <c r="G97" s="81"/>
      <c r="H97" s="51"/>
      <c r="I97" s="51"/>
      <c r="J97" s="103"/>
      <c r="K97" s="81"/>
      <c r="L97" s="81"/>
      <c r="M97" s="51"/>
      <c r="N97" s="81"/>
      <c r="O97" s="81"/>
      <c r="P97" s="41">
        <v>1</v>
      </c>
      <c r="Q97" s="41">
        <v>1</v>
      </c>
      <c r="R97" s="30">
        <f t="shared" si="9"/>
        <v>5000</v>
      </c>
      <c r="S97" s="30">
        <f t="shared" si="6"/>
        <v>5000</v>
      </c>
      <c r="T97" s="112"/>
      <c r="U97" s="41"/>
      <c r="V97" s="41"/>
      <c r="W97" s="46"/>
      <c r="X97" s="41"/>
      <c r="Y97" s="83"/>
      <c r="Z97" s="67"/>
      <c r="AA97" s="67"/>
      <c r="AB97" s="67"/>
    </row>
    <row r="98" spans="1:28" ht="50.25">
      <c r="A98" s="129" t="s">
        <v>203</v>
      </c>
      <c r="B98" s="127" t="s">
        <v>204</v>
      </c>
      <c r="C98" s="127" t="s">
        <v>288</v>
      </c>
      <c r="D98" s="40" t="s">
        <v>536</v>
      </c>
      <c r="E98" s="83"/>
      <c r="F98" s="83"/>
      <c r="G98" s="83"/>
      <c r="H98" s="58"/>
      <c r="I98" s="58"/>
      <c r="J98" s="112"/>
      <c r="K98" s="83">
        <v>0</v>
      </c>
      <c r="L98" s="83">
        <v>0.001</v>
      </c>
      <c r="M98" s="58">
        <f>1000/L98</f>
        <v>1000000</v>
      </c>
      <c r="N98" s="83" t="s">
        <v>477</v>
      </c>
      <c r="O98" s="83"/>
      <c r="P98" s="87">
        <v>0.949</v>
      </c>
      <c r="Q98" s="87">
        <v>1</v>
      </c>
      <c r="R98" s="15">
        <f t="shared" si="9"/>
        <v>5000</v>
      </c>
      <c r="S98" s="15">
        <f t="shared" si="6"/>
        <v>5268.703898840886</v>
      </c>
      <c r="T98" s="112"/>
      <c r="U98" s="87">
        <v>0</v>
      </c>
      <c r="V98" s="87">
        <v>0.02</v>
      </c>
      <c r="W98" s="47">
        <f>3463/V98</f>
        <v>173150</v>
      </c>
      <c r="X98" s="47" t="s">
        <v>251</v>
      </c>
      <c r="Y98" s="83"/>
      <c r="Z98" s="67" t="s">
        <v>560</v>
      </c>
      <c r="AA98" s="67"/>
      <c r="AB98" s="67"/>
    </row>
    <row r="99" spans="1:28" ht="52.5">
      <c r="A99" s="135" t="s">
        <v>289</v>
      </c>
      <c r="B99" s="130" t="s">
        <v>290</v>
      </c>
      <c r="C99" s="132" t="s">
        <v>291</v>
      </c>
      <c r="D99" s="41" t="s">
        <v>24</v>
      </c>
      <c r="E99" s="81"/>
      <c r="F99" s="81">
        <v>0</v>
      </c>
      <c r="G99" s="81">
        <v>0.005</v>
      </c>
      <c r="H99" s="95">
        <f>20/G99</f>
        <v>4000</v>
      </c>
      <c r="I99" s="95" t="s">
        <v>328</v>
      </c>
      <c r="J99" s="103"/>
      <c r="K99" s="81"/>
      <c r="L99" s="81"/>
      <c r="M99" s="51"/>
      <c r="N99" s="81"/>
      <c r="O99" s="81"/>
      <c r="P99" s="41">
        <v>0.333</v>
      </c>
      <c r="Q99" s="41">
        <v>0.897</v>
      </c>
      <c r="R99" s="20">
        <f t="shared" si="9"/>
        <v>5574.136008918617</v>
      </c>
      <c r="S99" s="20">
        <f t="shared" si="6"/>
        <v>15015.015015015015</v>
      </c>
      <c r="T99" s="112"/>
      <c r="U99" s="41">
        <v>0.103</v>
      </c>
      <c r="V99" s="41">
        <v>0.655</v>
      </c>
      <c r="W99" s="46">
        <f>3463/V99</f>
        <v>5287.022900763359</v>
      </c>
      <c r="X99" s="46">
        <f>3463/U99</f>
        <v>33621.35922330097</v>
      </c>
      <c r="Y99" s="83"/>
      <c r="Z99" s="67" t="s">
        <v>560</v>
      </c>
      <c r="AA99" s="67" t="s">
        <v>561</v>
      </c>
      <c r="AB99" s="67"/>
    </row>
    <row r="100" spans="1:28" ht="50.25">
      <c r="A100" s="129" t="s">
        <v>292</v>
      </c>
      <c r="B100" s="127" t="s">
        <v>293</v>
      </c>
      <c r="C100" s="98" t="s">
        <v>504</v>
      </c>
      <c r="D100" s="40" t="s">
        <v>25</v>
      </c>
      <c r="E100" s="83"/>
      <c r="F100" s="83">
        <v>0</v>
      </c>
      <c r="G100" s="83">
        <v>0.005</v>
      </c>
      <c r="H100" s="95">
        <f>20/G100</f>
        <v>4000</v>
      </c>
      <c r="I100" s="95" t="s">
        <v>328</v>
      </c>
      <c r="J100" s="112"/>
      <c r="K100" s="83"/>
      <c r="L100" s="83"/>
      <c r="M100" s="58"/>
      <c r="N100" s="83"/>
      <c r="O100" s="83"/>
      <c r="P100" s="87">
        <v>0.345</v>
      </c>
      <c r="Q100" s="87">
        <v>0.897</v>
      </c>
      <c r="R100" s="15">
        <f t="shared" si="9"/>
        <v>5574.136008918617</v>
      </c>
      <c r="S100" s="15">
        <f t="shared" si="6"/>
        <v>14492.753623188408</v>
      </c>
      <c r="T100" s="112"/>
      <c r="U100" s="87">
        <v>0.103</v>
      </c>
      <c r="V100" s="87">
        <v>0.655</v>
      </c>
      <c r="W100" s="56">
        <f>3463/V100</f>
        <v>5287.022900763359</v>
      </c>
      <c r="X100" s="56">
        <f>3463/U100</f>
        <v>33621.35922330097</v>
      </c>
      <c r="Y100" s="83"/>
      <c r="Z100" s="67"/>
      <c r="AA100" s="67"/>
      <c r="AB100" s="67"/>
    </row>
    <row r="101" spans="1:28" ht="37.5">
      <c r="A101" s="135" t="s">
        <v>505</v>
      </c>
      <c r="B101" s="130" t="s">
        <v>506</v>
      </c>
      <c r="C101" s="130" t="s">
        <v>507</v>
      </c>
      <c r="D101" s="41" t="s">
        <v>537</v>
      </c>
      <c r="E101" s="81"/>
      <c r="F101" s="81"/>
      <c r="G101" s="81"/>
      <c r="H101" s="51"/>
      <c r="I101" s="51"/>
      <c r="J101" s="103"/>
      <c r="K101" s="81">
        <v>0.4</v>
      </c>
      <c r="L101" s="81">
        <v>0.6</v>
      </c>
      <c r="M101" s="51">
        <f>1000/L101</f>
        <v>1666.6666666666667</v>
      </c>
      <c r="N101" s="51">
        <f>1000/K101</f>
        <v>2500</v>
      </c>
      <c r="O101" s="81"/>
      <c r="P101" s="41">
        <v>0.38</v>
      </c>
      <c r="Q101" s="41">
        <v>0.6</v>
      </c>
      <c r="R101" s="20">
        <f t="shared" si="9"/>
        <v>8333.333333333334</v>
      </c>
      <c r="S101" s="20">
        <f t="shared" si="6"/>
        <v>13157.894736842105</v>
      </c>
      <c r="T101" s="112"/>
      <c r="U101" s="41">
        <v>0</v>
      </c>
      <c r="V101" s="41">
        <v>0.02</v>
      </c>
      <c r="W101" s="47">
        <f>3463/V101</f>
        <v>173150</v>
      </c>
      <c r="X101" s="47" t="s">
        <v>477</v>
      </c>
      <c r="Y101" s="83"/>
      <c r="Z101" s="67"/>
      <c r="AA101" s="67"/>
      <c r="AB101" s="67"/>
    </row>
    <row r="102" spans="1:28" ht="50.25">
      <c r="A102" s="129" t="s">
        <v>508</v>
      </c>
      <c r="B102" s="127" t="s">
        <v>509</v>
      </c>
      <c r="C102" s="127" t="s">
        <v>510</v>
      </c>
      <c r="D102" s="40" t="s">
        <v>490</v>
      </c>
      <c r="E102" s="83"/>
      <c r="F102" s="83"/>
      <c r="G102" s="83"/>
      <c r="H102" s="58"/>
      <c r="I102" s="58"/>
      <c r="J102" s="112"/>
      <c r="K102" s="83"/>
      <c r="L102" s="83"/>
      <c r="M102" s="58"/>
      <c r="N102" s="83"/>
      <c r="O102" s="83"/>
      <c r="P102" s="87">
        <v>1</v>
      </c>
      <c r="Q102" s="87">
        <v>1</v>
      </c>
      <c r="R102" s="30">
        <f t="shared" si="9"/>
        <v>5000</v>
      </c>
      <c r="S102" s="30">
        <f t="shared" si="6"/>
        <v>5000</v>
      </c>
      <c r="T102" s="112"/>
      <c r="U102" s="87"/>
      <c r="V102" s="87"/>
      <c r="W102" s="56"/>
      <c r="X102" s="87"/>
      <c r="Y102" s="83"/>
      <c r="Z102" s="67"/>
      <c r="AA102" s="67"/>
      <c r="AB102" s="67"/>
    </row>
    <row r="103" spans="1:28" ht="12.75">
      <c r="A103" s="135" t="s">
        <v>511</v>
      </c>
      <c r="B103" s="134" t="s">
        <v>512</v>
      </c>
      <c r="C103" s="130" t="s">
        <v>255</v>
      </c>
      <c r="D103" s="41" t="s">
        <v>0</v>
      </c>
      <c r="E103" s="81"/>
      <c r="F103" s="81"/>
      <c r="G103" s="81"/>
      <c r="H103" s="51"/>
      <c r="I103" s="51"/>
      <c r="J103" s="103"/>
      <c r="K103" s="81">
        <v>0.1</v>
      </c>
      <c r="L103" s="81">
        <v>0.3</v>
      </c>
      <c r="M103" s="136">
        <f>1000/L103</f>
        <v>3333.3333333333335</v>
      </c>
      <c r="N103" s="136">
        <f>1000/K103</f>
        <v>10000</v>
      </c>
      <c r="O103" s="81"/>
      <c r="P103" s="41">
        <v>0.7</v>
      </c>
      <c r="Q103" s="41">
        <v>0.9</v>
      </c>
      <c r="R103" s="20">
        <f t="shared" si="9"/>
        <v>5555.555555555556</v>
      </c>
      <c r="S103" s="20">
        <f t="shared" si="6"/>
        <v>7142.857142857143</v>
      </c>
      <c r="T103" s="112"/>
      <c r="U103" s="41"/>
      <c r="V103" s="41"/>
      <c r="W103" s="46"/>
      <c r="X103" s="41"/>
      <c r="Y103" s="83"/>
      <c r="Z103" s="67"/>
      <c r="AA103" s="67"/>
      <c r="AB103" s="67"/>
    </row>
    <row r="104" spans="1:28" ht="50.25">
      <c r="A104" s="129" t="s">
        <v>513</v>
      </c>
      <c r="B104" s="127" t="s">
        <v>514</v>
      </c>
      <c r="C104" s="127" t="s">
        <v>515</v>
      </c>
      <c r="D104" s="40" t="s">
        <v>538</v>
      </c>
      <c r="E104" s="83"/>
      <c r="F104" s="83"/>
      <c r="G104" s="83"/>
      <c r="H104" s="58"/>
      <c r="I104" s="58"/>
      <c r="J104" s="112"/>
      <c r="K104" s="83">
        <v>0.005</v>
      </c>
      <c r="L104" s="83">
        <v>0.05</v>
      </c>
      <c r="M104" s="58">
        <f>1000/L104</f>
        <v>20000</v>
      </c>
      <c r="N104" s="58">
        <f>1000/K104</f>
        <v>200000</v>
      </c>
      <c r="O104" s="83"/>
      <c r="P104" s="87">
        <v>0.55</v>
      </c>
      <c r="Q104" s="87">
        <v>0.914</v>
      </c>
      <c r="R104" s="15">
        <f t="shared" si="9"/>
        <v>5470.459518599562</v>
      </c>
      <c r="S104" s="15">
        <f t="shared" si="6"/>
        <v>9090.90909090909</v>
      </c>
      <c r="T104" s="112"/>
      <c r="U104" s="87">
        <v>0.081</v>
      </c>
      <c r="V104" s="87">
        <v>0.4</v>
      </c>
      <c r="W104" s="47">
        <f>3463/V104</f>
        <v>8657.5</v>
      </c>
      <c r="X104" s="47">
        <f>3463/U104</f>
        <v>42753.08641975308</v>
      </c>
      <c r="Y104" s="83"/>
      <c r="Z104" s="67"/>
      <c r="AA104" s="67"/>
      <c r="AB104" s="67"/>
    </row>
    <row r="105" spans="1:28" ht="50.25">
      <c r="A105" s="135" t="s">
        <v>516</v>
      </c>
      <c r="B105" s="130" t="s">
        <v>517</v>
      </c>
      <c r="C105" s="132" t="s">
        <v>518</v>
      </c>
      <c r="D105" s="41" t="s">
        <v>26</v>
      </c>
      <c r="E105" s="81"/>
      <c r="F105" s="81"/>
      <c r="G105" s="81"/>
      <c r="H105" s="51"/>
      <c r="I105" s="51"/>
      <c r="J105" s="103"/>
      <c r="K105" s="81">
        <v>0.005</v>
      </c>
      <c r="L105" s="81">
        <v>0.04</v>
      </c>
      <c r="M105" s="51">
        <f>1000/L105</f>
        <v>25000</v>
      </c>
      <c r="N105" s="51">
        <f>1000/K105</f>
        <v>200000</v>
      </c>
      <c r="O105" s="81"/>
      <c r="P105" s="41">
        <v>0.76</v>
      </c>
      <c r="Q105" s="41">
        <v>0.97</v>
      </c>
      <c r="R105" s="20">
        <f t="shared" si="9"/>
        <v>5154.639175257732</v>
      </c>
      <c r="S105" s="20">
        <f t="shared" si="6"/>
        <v>6578.9473684210525</v>
      </c>
      <c r="T105" s="112"/>
      <c r="U105" s="41">
        <v>0.025</v>
      </c>
      <c r="V105" s="41">
        <v>0.19</v>
      </c>
      <c r="W105" s="47">
        <f>3463/V105</f>
        <v>18226.315789473683</v>
      </c>
      <c r="X105" s="47">
        <f>3463/U105</f>
        <v>138520</v>
      </c>
      <c r="Y105" s="83"/>
      <c r="Z105" s="67"/>
      <c r="AA105" s="67" t="s">
        <v>561</v>
      </c>
      <c r="AB105" s="67"/>
    </row>
  </sheetData>
  <sheetProtection/>
  <mergeCells count="14">
    <mergeCell ref="U4:X4"/>
    <mergeCell ref="W5:X5"/>
    <mergeCell ref="R5:S5"/>
    <mergeCell ref="U5:V5"/>
    <mergeCell ref="F3:I3"/>
    <mergeCell ref="F4:I4"/>
    <mergeCell ref="K4:N4"/>
    <mergeCell ref="F2:P2"/>
    <mergeCell ref="F5:G5"/>
    <mergeCell ref="H5:I5"/>
    <mergeCell ref="K5:L5"/>
    <mergeCell ref="M5:N5"/>
    <mergeCell ref="P5:Q5"/>
    <mergeCell ref="P4:S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S105"/>
  <sheetViews>
    <sheetView zoomScale="80" zoomScaleNormal="80" zoomScalePageLayoutView="0" workbookViewId="0" topLeftCell="A1">
      <pane xSplit="5" ySplit="6" topLeftCell="F7" activePane="bottomRight" state="frozen"/>
      <selection pane="topLeft" activeCell="A8" sqref="A8"/>
      <selection pane="topRight" activeCell="M8" sqref="M8"/>
      <selection pane="bottomLeft" activeCell="A11" sqref="A11"/>
      <selection pane="bottomRight" activeCell="A1" sqref="A1"/>
    </sheetView>
  </sheetViews>
  <sheetFormatPr defaultColWidth="9.140625" defaultRowHeight="12.75"/>
  <cols>
    <col min="1" max="1" width="11.140625" style="115" customWidth="1"/>
    <col min="2" max="2" width="31.00390625" style="115" hidden="1" customWidth="1"/>
    <col min="3" max="3" width="56.7109375" style="115" hidden="1" customWidth="1"/>
    <col min="4" max="4" width="42.28125" style="1" customWidth="1"/>
    <col min="5" max="5" width="5.28125" style="116" customWidth="1"/>
    <col min="6" max="7" width="8.8515625" style="31" customWidth="1"/>
    <col min="8" max="8" width="9.8515625" style="16" customWidth="1"/>
    <col min="9" max="9" width="11.00390625" style="16" customWidth="1"/>
    <col min="10" max="10" width="3.8515625" style="16" customWidth="1"/>
    <col min="11" max="12" width="8.8515625" style="31" customWidth="1"/>
    <col min="13" max="13" width="9.140625" style="16" bestFit="1" customWidth="1"/>
    <col min="14" max="14" width="9.8515625" style="16" customWidth="1"/>
    <col min="15" max="15" width="3.421875" style="31" customWidth="1"/>
    <col min="16" max="17" width="8.7109375" style="93" customWidth="1"/>
    <col min="18" max="18" width="8.7109375" style="3" customWidth="1"/>
    <col min="19" max="19" width="9.28125" style="3" customWidth="1"/>
    <col min="20" max="20" width="2.8515625" style="93" customWidth="1"/>
    <col min="21" max="22" width="11.00390625" style="93" customWidth="1"/>
    <col min="23" max="24" width="11.00390625" style="3" customWidth="1"/>
    <col min="25" max="25" width="3.7109375" style="93" customWidth="1"/>
    <col min="26" max="26" width="10.7109375" style="28" customWidth="1"/>
    <col min="27" max="28" width="8.8515625" style="28" customWidth="1"/>
    <col min="29" max="29" width="8.8515625" style="31" customWidth="1"/>
    <col min="30" max="30" width="8.7109375" style="34" customWidth="1"/>
    <col min="31" max="31" width="8.8515625" style="141" customWidth="1"/>
    <col min="32" max="45" width="8.8515625" style="116" customWidth="1"/>
    <col min="46" max="16384" width="8.8515625" style="1" customWidth="1"/>
  </cols>
  <sheetData>
    <row r="1" spans="1:25" ht="12.75">
      <c r="A1" s="168" t="s">
        <v>195</v>
      </c>
      <c r="B1" s="7"/>
      <c r="C1" s="35"/>
      <c r="F1" s="78"/>
      <c r="G1" s="78"/>
      <c r="H1" s="91"/>
      <c r="I1" s="91"/>
      <c r="J1" s="91"/>
      <c r="K1" s="78"/>
      <c r="L1" s="78"/>
      <c r="M1" s="91"/>
      <c r="N1" s="91"/>
      <c r="O1" s="78"/>
      <c r="P1" s="94"/>
      <c r="Q1" s="94"/>
      <c r="R1" s="92"/>
      <c r="S1" s="92"/>
      <c r="T1" s="94"/>
      <c r="U1" s="94"/>
      <c r="V1" s="94"/>
      <c r="W1" s="92"/>
      <c r="X1" s="92"/>
      <c r="Y1" s="94"/>
    </row>
    <row r="2" spans="1:16" ht="12.75">
      <c r="A2" s="40"/>
      <c r="B2" s="79"/>
      <c r="C2" s="2"/>
      <c r="D2" s="166" t="s">
        <v>186</v>
      </c>
      <c r="F2" s="239" t="s">
        <v>194</v>
      </c>
      <c r="G2" s="239"/>
      <c r="H2" s="239"/>
      <c r="I2" s="239"/>
      <c r="J2" s="239"/>
      <c r="K2" s="239"/>
      <c r="L2" s="239"/>
      <c r="M2" s="239"/>
      <c r="N2" s="239"/>
      <c r="O2" s="239"/>
      <c r="P2" s="240"/>
    </row>
    <row r="3" spans="1:9" ht="12.75">
      <c r="A3" s="79"/>
      <c r="B3" s="79"/>
      <c r="C3" s="2"/>
      <c r="D3" s="166" t="s">
        <v>184</v>
      </c>
      <c r="F3" s="242"/>
      <c r="G3" s="242"/>
      <c r="H3" s="242"/>
      <c r="I3" s="242"/>
    </row>
    <row r="4" spans="1:33" ht="33.75" customHeight="1">
      <c r="A4" s="167" t="s">
        <v>252</v>
      </c>
      <c r="B4" s="79"/>
      <c r="C4" s="79"/>
      <c r="D4" s="80"/>
      <c r="F4" s="238" t="s">
        <v>211</v>
      </c>
      <c r="G4" s="238"/>
      <c r="H4" s="238"/>
      <c r="I4" s="238"/>
      <c r="J4" s="2"/>
      <c r="K4" s="238" t="s">
        <v>212</v>
      </c>
      <c r="L4" s="238"/>
      <c r="M4" s="238"/>
      <c r="N4" s="238"/>
      <c r="O4" s="2"/>
      <c r="P4" s="238" t="s">
        <v>209</v>
      </c>
      <c r="Q4" s="238"/>
      <c r="R4" s="238"/>
      <c r="S4" s="238"/>
      <c r="T4" s="2"/>
      <c r="U4" s="238" t="s">
        <v>210</v>
      </c>
      <c r="V4" s="238"/>
      <c r="W4" s="238"/>
      <c r="X4" s="238"/>
      <c r="Y4" s="2"/>
      <c r="Z4" s="24" t="s">
        <v>238</v>
      </c>
      <c r="AA4" s="24" t="s">
        <v>239</v>
      </c>
      <c r="AB4" s="24" t="s">
        <v>215</v>
      </c>
      <c r="AC4" s="83"/>
      <c r="AD4" s="243"/>
      <c r="AE4" s="243"/>
      <c r="AF4" s="243"/>
      <c r="AG4" s="243"/>
    </row>
    <row r="5" spans="1:33" ht="33.75" customHeight="1">
      <c r="A5" s="42"/>
      <c r="B5" s="42"/>
      <c r="C5" s="42"/>
      <c r="D5" s="38" t="s">
        <v>478</v>
      </c>
      <c r="F5" s="238" t="s">
        <v>208</v>
      </c>
      <c r="G5" s="238"/>
      <c r="H5" s="237" t="s">
        <v>243</v>
      </c>
      <c r="I5" s="237"/>
      <c r="J5" s="10"/>
      <c r="K5" s="238" t="s">
        <v>208</v>
      </c>
      <c r="L5" s="238"/>
      <c r="M5" s="237" t="s">
        <v>243</v>
      </c>
      <c r="N5" s="237"/>
      <c r="O5" s="2"/>
      <c r="P5" s="238" t="s">
        <v>208</v>
      </c>
      <c r="Q5" s="238"/>
      <c r="R5" s="237" t="s">
        <v>243</v>
      </c>
      <c r="S5" s="237"/>
      <c r="T5" s="2"/>
      <c r="U5" s="238" t="s">
        <v>208</v>
      </c>
      <c r="V5" s="238"/>
      <c r="W5" s="237" t="s">
        <v>243</v>
      </c>
      <c r="X5" s="237"/>
      <c r="Y5" s="2"/>
      <c r="Z5" s="24" t="s">
        <v>472</v>
      </c>
      <c r="AA5" s="24" t="s">
        <v>472</v>
      </c>
      <c r="AB5" s="24" t="s">
        <v>472</v>
      </c>
      <c r="AC5" s="83"/>
      <c r="AD5" s="238"/>
      <c r="AE5" s="238"/>
      <c r="AF5" s="237"/>
      <c r="AG5" s="237"/>
    </row>
    <row r="6" spans="1:33" ht="40.5" customHeight="1">
      <c r="A6" s="42"/>
      <c r="B6" s="42"/>
      <c r="C6" s="42"/>
      <c r="D6" s="38"/>
      <c r="F6" s="2" t="s">
        <v>241</v>
      </c>
      <c r="G6" s="2" t="s">
        <v>242</v>
      </c>
      <c r="H6" s="10" t="s">
        <v>241</v>
      </c>
      <c r="I6" s="10" t="s">
        <v>242</v>
      </c>
      <c r="J6" s="10"/>
      <c r="K6" s="2" t="s">
        <v>241</v>
      </c>
      <c r="L6" s="2" t="s">
        <v>242</v>
      </c>
      <c r="M6" s="10" t="s">
        <v>241</v>
      </c>
      <c r="N6" s="10" t="s">
        <v>242</v>
      </c>
      <c r="O6" s="10"/>
      <c r="P6" s="2" t="s">
        <v>241</v>
      </c>
      <c r="Q6" s="2" t="s">
        <v>242</v>
      </c>
      <c r="R6" s="10" t="s">
        <v>241</v>
      </c>
      <c r="S6" s="10" t="s">
        <v>242</v>
      </c>
      <c r="T6" s="10"/>
      <c r="U6" s="2" t="s">
        <v>241</v>
      </c>
      <c r="V6" s="2" t="s">
        <v>242</v>
      </c>
      <c r="W6" s="10" t="s">
        <v>241</v>
      </c>
      <c r="X6" s="10" t="s">
        <v>242</v>
      </c>
      <c r="Y6" s="10"/>
      <c r="Z6" s="24"/>
      <c r="AA6" s="24"/>
      <c r="AB6" s="24"/>
      <c r="AC6" s="83"/>
      <c r="AD6" s="2"/>
      <c r="AE6" s="2"/>
      <c r="AF6" s="10"/>
      <c r="AG6" s="10"/>
    </row>
    <row r="7" spans="1:45" s="114" customFormat="1" ht="26.25">
      <c r="A7" s="101" t="s">
        <v>253</v>
      </c>
      <c r="B7" s="101" t="s">
        <v>254</v>
      </c>
      <c r="C7" s="101" t="s">
        <v>255</v>
      </c>
      <c r="D7" s="41" t="s">
        <v>489</v>
      </c>
      <c r="E7" s="109"/>
      <c r="F7" s="45"/>
      <c r="G7" s="45"/>
      <c r="H7" s="4"/>
      <c r="I7" s="4"/>
      <c r="J7" s="3"/>
      <c r="K7" s="45"/>
      <c r="L7" s="45"/>
      <c r="M7" s="4"/>
      <c r="N7" s="4"/>
      <c r="O7" s="9"/>
      <c r="P7" s="48">
        <v>0.79</v>
      </c>
      <c r="Q7" s="48">
        <v>0.99</v>
      </c>
      <c r="R7" s="30">
        <f>9000/Q7</f>
        <v>9090.90909090909</v>
      </c>
      <c r="S7" s="30">
        <f>9000/P7</f>
        <v>11392.405063291139</v>
      </c>
      <c r="T7" s="90"/>
      <c r="U7" s="45"/>
      <c r="V7" s="45"/>
      <c r="W7" s="4"/>
      <c r="X7" s="4"/>
      <c r="Y7" s="9"/>
      <c r="Z7" s="26" t="s">
        <v>236</v>
      </c>
      <c r="AA7" s="25"/>
      <c r="AB7" s="25" t="s">
        <v>471</v>
      </c>
      <c r="AC7" s="31"/>
      <c r="AD7" s="34"/>
      <c r="AE7" s="90"/>
      <c r="AF7" s="15"/>
      <c r="AG7" s="15"/>
      <c r="AH7" s="116"/>
      <c r="AI7" s="116"/>
      <c r="AJ7" s="116"/>
      <c r="AK7" s="116"/>
      <c r="AL7" s="116"/>
      <c r="AM7" s="116"/>
      <c r="AN7" s="116"/>
      <c r="AO7" s="116"/>
      <c r="AP7" s="116"/>
      <c r="AQ7" s="116"/>
      <c r="AR7" s="116"/>
      <c r="AS7" s="116"/>
    </row>
    <row r="8" spans="1:33" s="116" customFormat="1" ht="12.75">
      <c r="A8" s="44" t="s">
        <v>256</v>
      </c>
      <c r="B8" s="44" t="s">
        <v>257</v>
      </c>
      <c r="C8" s="44" t="s">
        <v>255</v>
      </c>
      <c r="D8" s="40" t="s">
        <v>490</v>
      </c>
      <c r="E8" s="109"/>
      <c r="F8" s="55"/>
      <c r="G8" s="55"/>
      <c r="H8" s="3"/>
      <c r="I8" s="3"/>
      <c r="J8" s="3"/>
      <c r="K8" s="55"/>
      <c r="L8" s="55"/>
      <c r="M8" s="3"/>
      <c r="N8" s="3"/>
      <c r="O8" s="9"/>
      <c r="P8" s="55">
        <v>1</v>
      </c>
      <c r="Q8" s="55">
        <v>1</v>
      </c>
      <c r="R8" s="30">
        <f>9000/Q8</f>
        <v>9000</v>
      </c>
      <c r="S8" s="30">
        <f>9000/P8</f>
        <v>9000</v>
      </c>
      <c r="T8" s="9"/>
      <c r="U8" s="55"/>
      <c r="V8" s="55"/>
      <c r="W8" s="3"/>
      <c r="X8" s="3"/>
      <c r="Y8" s="9"/>
      <c r="Z8" s="25"/>
      <c r="AA8" s="25"/>
      <c r="AB8" s="26"/>
      <c r="AC8" s="31"/>
      <c r="AD8" s="33"/>
      <c r="AE8" s="9"/>
      <c r="AF8" s="15"/>
      <c r="AG8" s="15"/>
    </row>
    <row r="9" spans="1:45" s="114" customFormat="1" ht="12.75">
      <c r="A9" s="101" t="s">
        <v>258</v>
      </c>
      <c r="B9" s="101" t="s">
        <v>259</v>
      </c>
      <c r="C9" s="101" t="s">
        <v>255</v>
      </c>
      <c r="D9" s="41" t="s">
        <v>490</v>
      </c>
      <c r="E9" s="109"/>
      <c r="F9" s="45"/>
      <c r="G9" s="45"/>
      <c r="H9" s="4"/>
      <c r="I9" s="4"/>
      <c r="J9" s="3"/>
      <c r="K9" s="45"/>
      <c r="L9" s="45"/>
      <c r="M9" s="4"/>
      <c r="N9" s="4"/>
      <c r="O9" s="9"/>
      <c r="P9" s="48">
        <v>1</v>
      </c>
      <c r="Q9" s="48">
        <v>1</v>
      </c>
      <c r="R9" s="30">
        <f aca="true" t="shared" si="0" ref="R9:R72">9000/Q9</f>
        <v>9000</v>
      </c>
      <c r="S9" s="30">
        <f aca="true" t="shared" si="1" ref="S9:S54">9000/P9</f>
        <v>9000</v>
      </c>
      <c r="T9" s="90"/>
      <c r="U9" s="45"/>
      <c r="V9" s="45"/>
      <c r="W9" s="4"/>
      <c r="X9" s="4"/>
      <c r="Y9" s="9"/>
      <c r="Z9" s="25"/>
      <c r="AA9" s="25"/>
      <c r="AB9" s="26"/>
      <c r="AC9" s="31"/>
      <c r="AD9" s="34"/>
      <c r="AE9" s="90"/>
      <c r="AF9" s="15"/>
      <c r="AG9" s="15"/>
      <c r="AH9" s="116"/>
      <c r="AI9" s="116"/>
      <c r="AJ9" s="116"/>
      <c r="AK9" s="116"/>
      <c r="AL9" s="116"/>
      <c r="AM9" s="116"/>
      <c r="AN9" s="116"/>
      <c r="AO9" s="116"/>
      <c r="AP9" s="116"/>
      <c r="AQ9" s="116"/>
      <c r="AR9" s="116"/>
      <c r="AS9" s="116"/>
    </row>
    <row r="10" spans="1:33" s="116" customFormat="1" ht="12.75">
      <c r="A10" s="44" t="s">
        <v>260</v>
      </c>
      <c r="B10" s="44" t="s">
        <v>261</v>
      </c>
      <c r="C10" s="44" t="s">
        <v>255</v>
      </c>
      <c r="D10" s="40" t="s">
        <v>490</v>
      </c>
      <c r="E10" s="109"/>
      <c r="F10" s="55"/>
      <c r="G10" s="55"/>
      <c r="H10" s="3"/>
      <c r="I10" s="3"/>
      <c r="J10" s="3"/>
      <c r="K10" s="55"/>
      <c r="L10" s="55"/>
      <c r="M10" s="3"/>
      <c r="N10" s="3"/>
      <c r="O10" s="9"/>
      <c r="P10" s="97">
        <v>1</v>
      </c>
      <c r="Q10" s="97">
        <v>1</v>
      </c>
      <c r="R10" s="30">
        <f t="shared" si="0"/>
        <v>9000</v>
      </c>
      <c r="S10" s="30">
        <f t="shared" si="1"/>
        <v>9000</v>
      </c>
      <c r="T10" s="9"/>
      <c r="U10" s="55"/>
      <c r="V10" s="55"/>
      <c r="W10" s="3"/>
      <c r="X10" s="3"/>
      <c r="Y10" s="9"/>
      <c r="Z10" s="25"/>
      <c r="AA10" s="25"/>
      <c r="AB10" s="25"/>
      <c r="AC10" s="31"/>
      <c r="AD10" s="33"/>
      <c r="AE10" s="9"/>
      <c r="AF10" s="15"/>
      <c r="AG10" s="15"/>
    </row>
    <row r="11" spans="1:45" s="114" customFormat="1" ht="12.75">
      <c r="A11" s="101" t="s">
        <v>262</v>
      </c>
      <c r="B11" s="101" t="s">
        <v>263</v>
      </c>
      <c r="C11" s="101" t="s">
        <v>255</v>
      </c>
      <c r="D11" s="41" t="s">
        <v>491</v>
      </c>
      <c r="E11" s="109"/>
      <c r="F11" s="45"/>
      <c r="G11" s="45"/>
      <c r="H11" s="4"/>
      <c r="I11" s="4"/>
      <c r="J11" s="3"/>
      <c r="K11" s="45"/>
      <c r="L11" s="45"/>
      <c r="M11" s="4"/>
      <c r="N11" s="4"/>
      <c r="O11" s="9"/>
      <c r="P11" s="45"/>
      <c r="Q11" s="45"/>
      <c r="R11" s="20"/>
      <c r="S11" s="20"/>
      <c r="T11" s="9"/>
      <c r="U11" s="45">
        <v>1</v>
      </c>
      <c r="V11" s="45">
        <v>1</v>
      </c>
      <c r="W11" s="29">
        <f>6521/V11</f>
        <v>6521</v>
      </c>
      <c r="X11" s="29">
        <f>6521/U11</f>
        <v>6521</v>
      </c>
      <c r="Y11" s="9"/>
      <c r="Z11" s="25"/>
      <c r="AA11" s="25"/>
      <c r="AB11" s="26"/>
      <c r="AC11" s="31"/>
      <c r="AD11" s="33"/>
      <c r="AE11" s="9"/>
      <c r="AF11" s="15"/>
      <c r="AG11" s="15"/>
      <c r="AH11" s="116"/>
      <c r="AI11" s="116"/>
      <c r="AJ11" s="116"/>
      <c r="AK11" s="116"/>
      <c r="AL11" s="116"/>
      <c r="AM11" s="116"/>
      <c r="AN11" s="116"/>
      <c r="AO11" s="116"/>
      <c r="AP11" s="116"/>
      <c r="AQ11" s="116"/>
      <c r="AR11" s="116"/>
      <c r="AS11" s="116"/>
    </row>
    <row r="12" spans="1:33" s="116" customFormat="1" ht="12.75">
      <c r="A12" s="44" t="s">
        <v>264</v>
      </c>
      <c r="B12" s="44" t="s">
        <v>265</v>
      </c>
      <c r="C12" s="44" t="s">
        <v>255</v>
      </c>
      <c r="D12" s="40" t="s">
        <v>490</v>
      </c>
      <c r="E12" s="109"/>
      <c r="F12" s="55"/>
      <c r="G12" s="55"/>
      <c r="H12" s="3"/>
      <c r="I12" s="3"/>
      <c r="J12" s="3"/>
      <c r="K12" s="55"/>
      <c r="L12" s="55"/>
      <c r="M12" s="3"/>
      <c r="N12" s="3"/>
      <c r="O12" s="9"/>
      <c r="P12" s="97">
        <v>1</v>
      </c>
      <c r="Q12" s="97">
        <v>1</v>
      </c>
      <c r="R12" s="30">
        <f t="shared" si="0"/>
        <v>9000</v>
      </c>
      <c r="S12" s="30">
        <f t="shared" si="1"/>
        <v>9000</v>
      </c>
      <c r="T12" s="9"/>
      <c r="U12" s="55"/>
      <c r="V12" s="55"/>
      <c r="W12" s="3"/>
      <c r="X12" s="3"/>
      <c r="Y12" s="9"/>
      <c r="Z12" s="25"/>
      <c r="AA12" s="25"/>
      <c r="AB12" s="26"/>
      <c r="AC12" s="31"/>
      <c r="AD12" s="33"/>
      <c r="AE12" s="9"/>
      <c r="AF12" s="15"/>
      <c r="AG12" s="15"/>
    </row>
    <row r="13" spans="1:45" s="114" customFormat="1" ht="12.75">
      <c r="A13" s="84" t="s">
        <v>266</v>
      </c>
      <c r="B13" s="101" t="s">
        <v>267</v>
      </c>
      <c r="C13" s="101" t="s">
        <v>255</v>
      </c>
      <c r="D13" s="41" t="s">
        <v>491</v>
      </c>
      <c r="E13" s="109"/>
      <c r="F13" s="45"/>
      <c r="G13" s="45"/>
      <c r="H13" s="4"/>
      <c r="I13" s="4"/>
      <c r="J13" s="3"/>
      <c r="K13" s="45"/>
      <c r="L13" s="45"/>
      <c r="M13" s="4"/>
      <c r="N13" s="4"/>
      <c r="O13" s="9"/>
      <c r="P13" s="45"/>
      <c r="Q13" s="45"/>
      <c r="R13" s="20"/>
      <c r="S13" s="20"/>
      <c r="T13" s="9"/>
      <c r="U13" s="45">
        <v>1</v>
      </c>
      <c r="V13" s="45">
        <v>1</v>
      </c>
      <c r="W13" s="29">
        <f>6521/V13</f>
        <v>6521</v>
      </c>
      <c r="X13" s="29">
        <f>6521/U13</f>
        <v>6521</v>
      </c>
      <c r="Y13" s="9"/>
      <c r="Z13" s="27"/>
      <c r="AA13" s="27"/>
      <c r="AB13" s="28"/>
      <c r="AC13" s="31"/>
      <c r="AD13" s="34"/>
      <c r="AE13" s="9"/>
      <c r="AF13" s="15"/>
      <c r="AG13" s="15"/>
      <c r="AH13" s="116"/>
      <c r="AI13" s="116"/>
      <c r="AJ13" s="116"/>
      <c r="AK13" s="116"/>
      <c r="AL13" s="116"/>
      <c r="AM13" s="116"/>
      <c r="AN13" s="116"/>
      <c r="AO13" s="116"/>
      <c r="AP13" s="116"/>
      <c r="AQ13" s="116"/>
      <c r="AR13" s="116"/>
      <c r="AS13" s="116"/>
    </row>
    <row r="14" spans="1:33" s="116" customFormat="1" ht="12.75">
      <c r="A14" s="65" t="s">
        <v>268</v>
      </c>
      <c r="B14" s="44" t="s">
        <v>269</v>
      </c>
      <c r="C14" s="44" t="s">
        <v>255</v>
      </c>
      <c r="D14" s="40" t="s">
        <v>490</v>
      </c>
      <c r="E14" s="109"/>
      <c r="F14" s="55"/>
      <c r="G14" s="55"/>
      <c r="H14" s="3"/>
      <c r="I14" s="3"/>
      <c r="J14" s="3"/>
      <c r="K14" s="55"/>
      <c r="L14" s="55"/>
      <c r="M14" s="3"/>
      <c r="N14" s="3"/>
      <c r="O14" s="9"/>
      <c r="P14" s="55">
        <v>1</v>
      </c>
      <c r="Q14" s="55">
        <v>1</v>
      </c>
      <c r="R14" s="30">
        <f t="shared" si="0"/>
        <v>9000</v>
      </c>
      <c r="S14" s="30">
        <f t="shared" si="1"/>
        <v>9000</v>
      </c>
      <c r="T14" s="9"/>
      <c r="U14" s="55"/>
      <c r="V14" s="55"/>
      <c r="W14" s="3"/>
      <c r="X14" s="3"/>
      <c r="Y14" s="9"/>
      <c r="Z14" s="27"/>
      <c r="AA14" s="27"/>
      <c r="AB14" s="27"/>
      <c r="AC14" s="31"/>
      <c r="AD14" s="34"/>
      <c r="AE14" s="9"/>
      <c r="AF14" s="15"/>
      <c r="AG14" s="15"/>
    </row>
    <row r="15" spans="1:45" s="114" customFormat="1" ht="12.75">
      <c r="A15" s="84" t="s">
        <v>270</v>
      </c>
      <c r="B15" s="101" t="s">
        <v>271</v>
      </c>
      <c r="C15" s="101" t="s">
        <v>255</v>
      </c>
      <c r="D15" s="41" t="s">
        <v>491</v>
      </c>
      <c r="E15" s="109"/>
      <c r="F15" s="45"/>
      <c r="G15" s="45"/>
      <c r="H15" s="4"/>
      <c r="I15" s="4"/>
      <c r="J15" s="3"/>
      <c r="K15" s="45"/>
      <c r="L15" s="45"/>
      <c r="M15" s="4"/>
      <c r="N15" s="4"/>
      <c r="O15" s="9"/>
      <c r="P15" s="45"/>
      <c r="Q15" s="45"/>
      <c r="R15" s="20"/>
      <c r="S15" s="20"/>
      <c r="T15" s="9"/>
      <c r="U15" s="45">
        <v>1</v>
      </c>
      <c r="V15" s="45">
        <v>1</v>
      </c>
      <c r="W15" s="29">
        <f>6521/V15</f>
        <v>6521</v>
      </c>
      <c r="X15" s="29">
        <f>6521/U15</f>
        <v>6521</v>
      </c>
      <c r="Y15" s="9"/>
      <c r="Z15" s="27"/>
      <c r="AA15" s="27"/>
      <c r="AB15" s="27"/>
      <c r="AC15" s="31"/>
      <c r="AD15" s="34"/>
      <c r="AE15" s="9"/>
      <c r="AF15" s="15"/>
      <c r="AG15" s="15"/>
      <c r="AH15" s="116"/>
      <c r="AI15" s="116"/>
      <c r="AJ15" s="116"/>
      <c r="AK15" s="116"/>
      <c r="AL15" s="116"/>
      <c r="AM15" s="116"/>
      <c r="AN15" s="116"/>
      <c r="AO15" s="116"/>
      <c r="AP15" s="116"/>
      <c r="AQ15" s="116"/>
      <c r="AR15" s="116"/>
      <c r="AS15" s="116"/>
    </row>
    <row r="16" spans="1:33" s="116" customFormat="1" ht="12.75">
      <c r="A16" s="65" t="s">
        <v>272</v>
      </c>
      <c r="B16" s="44" t="s">
        <v>273</v>
      </c>
      <c r="C16" s="44" t="s">
        <v>255</v>
      </c>
      <c r="D16" s="87" t="s">
        <v>491</v>
      </c>
      <c r="E16" s="109"/>
      <c r="F16" s="55"/>
      <c r="G16" s="55"/>
      <c r="H16" s="3"/>
      <c r="I16" s="3"/>
      <c r="J16" s="3"/>
      <c r="K16" s="55"/>
      <c r="L16" s="55"/>
      <c r="M16" s="3"/>
      <c r="N16" s="3"/>
      <c r="O16" s="9"/>
      <c r="P16" s="55"/>
      <c r="Q16" s="55"/>
      <c r="R16" s="15"/>
      <c r="S16" s="15"/>
      <c r="T16" s="9"/>
      <c r="U16" s="55">
        <v>1</v>
      </c>
      <c r="V16" s="55">
        <v>1</v>
      </c>
      <c r="W16" s="29">
        <f>6521/V16</f>
        <v>6521</v>
      </c>
      <c r="X16" s="29">
        <f>6521/U16</f>
        <v>6521</v>
      </c>
      <c r="Y16" s="9"/>
      <c r="Z16" s="27"/>
      <c r="AA16" s="27"/>
      <c r="AB16" s="27"/>
      <c r="AC16" s="31"/>
      <c r="AD16" s="34"/>
      <c r="AE16" s="9"/>
      <c r="AF16" s="15"/>
      <c r="AG16" s="15"/>
    </row>
    <row r="17" spans="1:45" s="114" customFormat="1" ht="66">
      <c r="A17" s="84" t="s">
        <v>274</v>
      </c>
      <c r="B17" s="84" t="s">
        <v>275</v>
      </c>
      <c r="C17" s="84" t="s">
        <v>276</v>
      </c>
      <c r="D17" s="41" t="s">
        <v>223</v>
      </c>
      <c r="E17" s="109"/>
      <c r="F17" s="45"/>
      <c r="G17" s="45"/>
      <c r="H17" s="4"/>
      <c r="I17" s="4"/>
      <c r="J17" s="3"/>
      <c r="K17" s="45"/>
      <c r="L17" s="45"/>
      <c r="M17" s="4"/>
      <c r="N17" s="4"/>
      <c r="O17" s="9"/>
      <c r="P17" s="45">
        <v>0.895</v>
      </c>
      <c r="Q17" s="45">
        <v>0.949</v>
      </c>
      <c r="R17" s="30">
        <f t="shared" si="0"/>
        <v>9483.667017913594</v>
      </c>
      <c r="S17" s="30">
        <f t="shared" si="1"/>
        <v>10055.865921787708</v>
      </c>
      <c r="T17" s="9"/>
      <c r="U17" s="45"/>
      <c r="V17" s="45"/>
      <c r="W17" s="4"/>
      <c r="X17" s="4"/>
      <c r="Y17" s="9"/>
      <c r="Z17" s="36" t="s">
        <v>473</v>
      </c>
      <c r="AA17" s="27"/>
      <c r="AB17" s="27" t="s">
        <v>237</v>
      </c>
      <c r="AC17" s="31"/>
      <c r="AD17" s="33"/>
      <c r="AE17" s="9"/>
      <c r="AF17" s="15"/>
      <c r="AG17" s="15"/>
      <c r="AH17" s="116"/>
      <c r="AI17" s="116"/>
      <c r="AJ17" s="116"/>
      <c r="AK17" s="116"/>
      <c r="AL17" s="116"/>
      <c r="AM17" s="116"/>
      <c r="AN17" s="116"/>
      <c r="AO17" s="116"/>
      <c r="AP17" s="116"/>
      <c r="AQ17" s="116"/>
      <c r="AR17" s="116"/>
      <c r="AS17" s="116"/>
    </row>
    <row r="18" spans="1:33" s="116" customFormat="1" ht="66">
      <c r="A18" s="65" t="s">
        <v>277</v>
      </c>
      <c r="B18" s="65" t="s">
        <v>278</v>
      </c>
      <c r="C18" s="65" t="s">
        <v>279</v>
      </c>
      <c r="D18" s="40" t="s">
        <v>295</v>
      </c>
      <c r="E18" s="142"/>
      <c r="F18" s="55"/>
      <c r="G18" s="55"/>
      <c r="H18" s="3"/>
      <c r="I18" s="3"/>
      <c r="J18" s="3"/>
      <c r="K18" s="55">
        <v>0</v>
      </c>
      <c r="L18" s="55">
        <v>0.001</v>
      </c>
      <c r="M18" s="3">
        <f>6000/L18</f>
        <v>6000000</v>
      </c>
      <c r="N18" s="3">
        <v>0</v>
      </c>
      <c r="O18" s="9"/>
      <c r="P18" s="55">
        <v>0.999</v>
      </c>
      <c r="Q18" s="55">
        <v>1</v>
      </c>
      <c r="R18" s="30">
        <f t="shared" si="0"/>
        <v>9000</v>
      </c>
      <c r="S18" s="30">
        <f t="shared" si="1"/>
        <v>9009.009009009009</v>
      </c>
      <c r="T18" s="9"/>
      <c r="U18" s="55"/>
      <c r="V18" s="55"/>
      <c r="W18" s="3"/>
      <c r="X18" s="3"/>
      <c r="Y18" s="9"/>
      <c r="Z18" s="27"/>
      <c r="AA18" s="27"/>
      <c r="AB18" s="27"/>
      <c r="AC18" s="31"/>
      <c r="AD18" s="33"/>
      <c r="AE18" s="9"/>
      <c r="AF18" s="15"/>
      <c r="AG18" s="15"/>
    </row>
    <row r="19" spans="1:45" s="114" customFormat="1" ht="52.5">
      <c r="A19" s="84" t="s">
        <v>280</v>
      </c>
      <c r="B19" s="84" t="s">
        <v>281</v>
      </c>
      <c r="C19" s="84" t="s">
        <v>282</v>
      </c>
      <c r="D19" s="41" t="s">
        <v>296</v>
      </c>
      <c r="E19" s="109"/>
      <c r="F19" s="45"/>
      <c r="G19" s="45"/>
      <c r="H19" s="4"/>
      <c r="I19" s="4"/>
      <c r="J19" s="3"/>
      <c r="K19" s="45">
        <v>0.001</v>
      </c>
      <c r="L19" s="45">
        <v>0.02</v>
      </c>
      <c r="M19" s="4">
        <f>6000/L19</f>
        <v>300000</v>
      </c>
      <c r="N19" s="4">
        <f>6000/K19</f>
        <v>6000000</v>
      </c>
      <c r="O19" s="9"/>
      <c r="P19" s="45">
        <v>0.965</v>
      </c>
      <c r="Q19" s="45">
        <v>0.999</v>
      </c>
      <c r="R19" s="30">
        <f t="shared" si="0"/>
        <v>9009.009009009009</v>
      </c>
      <c r="S19" s="30">
        <f t="shared" si="1"/>
        <v>9326.424870466322</v>
      </c>
      <c r="T19" s="9"/>
      <c r="U19" s="45">
        <v>0</v>
      </c>
      <c r="V19" s="45">
        <v>0.01</v>
      </c>
      <c r="W19" s="4">
        <f aca="true" t="shared" si="2" ref="W19:W28">6521/V19</f>
        <v>652100</v>
      </c>
      <c r="X19" s="4">
        <v>0</v>
      </c>
      <c r="Y19" s="9"/>
      <c r="Z19" s="27" t="s">
        <v>474</v>
      </c>
      <c r="AA19" s="27" t="s">
        <v>476</v>
      </c>
      <c r="AB19" s="27"/>
      <c r="AC19" s="31"/>
      <c r="AD19" s="33"/>
      <c r="AE19" s="9"/>
      <c r="AF19" s="15"/>
      <c r="AG19" s="15"/>
      <c r="AH19" s="116"/>
      <c r="AI19" s="116"/>
      <c r="AJ19" s="116"/>
      <c r="AK19" s="116"/>
      <c r="AL19" s="116"/>
      <c r="AM19" s="116"/>
      <c r="AN19" s="116"/>
      <c r="AO19" s="116"/>
      <c r="AP19" s="116"/>
      <c r="AQ19" s="116"/>
      <c r="AR19" s="116"/>
      <c r="AS19" s="116"/>
    </row>
    <row r="20" spans="1:33" s="116" customFormat="1" ht="52.5">
      <c r="A20" s="65" t="s">
        <v>283</v>
      </c>
      <c r="B20" s="65" t="s">
        <v>284</v>
      </c>
      <c r="C20" s="65" t="s">
        <v>285</v>
      </c>
      <c r="D20" s="40" t="s">
        <v>2</v>
      </c>
      <c r="E20" s="109"/>
      <c r="F20" s="55"/>
      <c r="G20" s="55"/>
      <c r="H20" s="3"/>
      <c r="I20" s="3"/>
      <c r="J20" s="3"/>
      <c r="K20" s="55">
        <v>0.001</v>
      </c>
      <c r="L20" s="55">
        <v>0.02</v>
      </c>
      <c r="M20" s="3">
        <f>6000/L20</f>
        <v>300000</v>
      </c>
      <c r="N20" s="3">
        <f>6000/K20</f>
        <v>6000000</v>
      </c>
      <c r="O20" s="9"/>
      <c r="P20" s="55">
        <v>0.92</v>
      </c>
      <c r="Q20" s="55">
        <v>0.994</v>
      </c>
      <c r="R20" s="30">
        <f t="shared" si="0"/>
        <v>9054.325955734406</v>
      </c>
      <c r="S20" s="30">
        <f t="shared" si="1"/>
        <v>9782.608695652174</v>
      </c>
      <c r="T20" s="9"/>
      <c r="U20" s="55">
        <v>0</v>
      </c>
      <c r="V20" s="55">
        <v>0.01</v>
      </c>
      <c r="W20" s="3">
        <f t="shared" si="2"/>
        <v>652100</v>
      </c>
      <c r="X20" s="3">
        <v>0</v>
      </c>
      <c r="Y20" s="9"/>
      <c r="Z20" s="27" t="s">
        <v>235</v>
      </c>
      <c r="AA20" s="27"/>
      <c r="AB20" s="27"/>
      <c r="AC20" s="31"/>
      <c r="AD20" s="34"/>
      <c r="AE20" s="9"/>
      <c r="AF20" s="15"/>
      <c r="AG20" s="3"/>
    </row>
    <row r="21" spans="1:45" s="114" customFormat="1" ht="26.25">
      <c r="A21" s="84" t="s">
        <v>286</v>
      </c>
      <c r="B21" s="84" t="s">
        <v>287</v>
      </c>
      <c r="C21" s="101" t="s">
        <v>255</v>
      </c>
      <c r="D21" s="41" t="s">
        <v>3</v>
      </c>
      <c r="E21" s="142"/>
      <c r="F21" s="45"/>
      <c r="G21" s="45"/>
      <c r="H21" s="4"/>
      <c r="I21" s="4"/>
      <c r="J21" s="3"/>
      <c r="K21" s="45"/>
      <c r="L21" s="45"/>
      <c r="M21" s="4"/>
      <c r="N21" s="4"/>
      <c r="O21" s="9"/>
      <c r="P21" s="45">
        <v>0.645</v>
      </c>
      <c r="Q21" s="45">
        <v>0.835</v>
      </c>
      <c r="R21" s="30">
        <f t="shared" si="0"/>
        <v>10778.443113772455</v>
      </c>
      <c r="S21" s="30">
        <f t="shared" si="1"/>
        <v>13953.488372093023</v>
      </c>
      <c r="T21" s="9"/>
      <c r="U21" s="45">
        <v>0.015</v>
      </c>
      <c r="V21" s="45">
        <v>0.055</v>
      </c>
      <c r="W21" s="4">
        <f t="shared" si="2"/>
        <v>118563.63636363637</v>
      </c>
      <c r="X21" s="4">
        <f>6521/U21</f>
        <v>434733.3333333334</v>
      </c>
      <c r="Y21" s="9"/>
      <c r="Z21" s="66" t="s">
        <v>502</v>
      </c>
      <c r="AA21" s="27"/>
      <c r="AB21" s="27"/>
      <c r="AC21" s="31"/>
      <c r="AD21" s="34"/>
      <c r="AE21" s="9"/>
      <c r="AF21" s="15"/>
      <c r="AG21" s="15"/>
      <c r="AH21" s="116"/>
      <c r="AI21" s="116"/>
      <c r="AJ21" s="116"/>
      <c r="AK21" s="116"/>
      <c r="AL21" s="116"/>
      <c r="AM21" s="116"/>
      <c r="AN21" s="116"/>
      <c r="AO21" s="116"/>
      <c r="AP21" s="116"/>
      <c r="AQ21" s="116"/>
      <c r="AR21" s="116"/>
      <c r="AS21" s="116"/>
    </row>
    <row r="22" spans="1:33" s="116" customFormat="1" ht="52.5">
      <c r="A22" s="65" t="s">
        <v>430</v>
      </c>
      <c r="B22" s="65" t="s">
        <v>431</v>
      </c>
      <c r="C22" s="65" t="s">
        <v>432</v>
      </c>
      <c r="D22" s="87" t="s">
        <v>4</v>
      </c>
      <c r="E22" s="109"/>
      <c r="F22" s="55"/>
      <c r="G22" s="55"/>
      <c r="H22" s="3"/>
      <c r="I22" s="3"/>
      <c r="J22" s="3"/>
      <c r="K22" s="55"/>
      <c r="L22" s="55"/>
      <c r="M22" s="3"/>
      <c r="N22" s="3"/>
      <c r="O22" s="9"/>
      <c r="P22" s="55">
        <v>0.86</v>
      </c>
      <c r="Q22" s="55">
        <v>0.983</v>
      </c>
      <c r="R22" s="30">
        <f t="shared" si="0"/>
        <v>9155.645981688709</v>
      </c>
      <c r="S22" s="30">
        <f t="shared" si="1"/>
        <v>10465.116279069767</v>
      </c>
      <c r="T22" s="9"/>
      <c r="U22" s="55">
        <v>0.017</v>
      </c>
      <c r="V22" s="55">
        <v>0.105</v>
      </c>
      <c r="W22" s="3">
        <f t="shared" si="2"/>
        <v>62104.76190476191</v>
      </c>
      <c r="X22" s="3">
        <f>6521/U22</f>
        <v>383588.2352941176</v>
      </c>
      <c r="Y22" s="9"/>
      <c r="Z22" s="27" t="s">
        <v>475</v>
      </c>
      <c r="AA22" s="27" t="s">
        <v>476</v>
      </c>
      <c r="AB22" s="27"/>
      <c r="AC22" s="31"/>
      <c r="AD22" s="33"/>
      <c r="AE22" s="9"/>
      <c r="AF22" s="15"/>
      <c r="AG22" s="15"/>
    </row>
    <row r="23" spans="1:45" s="114" customFormat="1" ht="52.5">
      <c r="A23" s="84" t="s">
        <v>433</v>
      </c>
      <c r="B23" s="84" t="s">
        <v>434</v>
      </c>
      <c r="C23" s="84" t="s">
        <v>435</v>
      </c>
      <c r="D23" s="41" t="s">
        <v>5</v>
      </c>
      <c r="E23" s="109"/>
      <c r="F23" s="45"/>
      <c r="G23" s="45"/>
      <c r="H23" s="4"/>
      <c r="I23" s="4"/>
      <c r="J23" s="3"/>
      <c r="K23" s="45"/>
      <c r="L23" s="45"/>
      <c r="M23" s="4"/>
      <c r="N23" s="4"/>
      <c r="O23" s="9"/>
      <c r="P23" s="45">
        <v>0.885</v>
      </c>
      <c r="Q23" s="45">
        <v>0.982</v>
      </c>
      <c r="R23" s="30">
        <f t="shared" si="0"/>
        <v>9164.969450101833</v>
      </c>
      <c r="S23" s="30">
        <f t="shared" si="1"/>
        <v>10169.49152542373</v>
      </c>
      <c r="T23" s="9"/>
      <c r="U23" s="45">
        <v>0.017</v>
      </c>
      <c r="V23" s="45">
        <v>0.08</v>
      </c>
      <c r="W23" s="4">
        <f t="shared" si="2"/>
        <v>81512.5</v>
      </c>
      <c r="X23" s="4">
        <f>6521/U23</f>
        <v>383588.2352941176</v>
      </c>
      <c r="Y23" s="9"/>
      <c r="Z23" s="66" t="s">
        <v>503</v>
      </c>
      <c r="AA23" s="27" t="s">
        <v>476</v>
      </c>
      <c r="AB23" s="27"/>
      <c r="AC23" s="31"/>
      <c r="AD23" s="34"/>
      <c r="AE23" s="9"/>
      <c r="AF23" s="15"/>
      <c r="AG23" s="15"/>
      <c r="AH23" s="116"/>
      <c r="AI23" s="116"/>
      <c r="AJ23" s="116"/>
      <c r="AK23" s="116"/>
      <c r="AL23" s="116"/>
      <c r="AM23" s="116"/>
      <c r="AN23" s="116"/>
      <c r="AO23" s="116"/>
      <c r="AP23" s="116"/>
      <c r="AQ23" s="116"/>
      <c r="AR23" s="116"/>
      <c r="AS23" s="116"/>
    </row>
    <row r="24" spans="1:45" s="96" customFormat="1" ht="52.5">
      <c r="A24" s="131" t="s">
        <v>436</v>
      </c>
      <c r="B24" s="131" t="s">
        <v>437</v>
      </c>
      <c r="C24" s="131" t="s">
        <v>438</v>
      </c>
      <c r="D24" s="87" t="s">
        <v>294</v>
      </c>
      <c r="E24" s="109"/>
      <c r="F24" s="55"/>
      <c r="G24" s="55"/>
      <c r="H24" s="3"/>
      <c r="I24" s="3"/>
      <c r="J24" s="3"/>
      <c r="K24" s="55">
        <v>0.001</v>
      </c>
      <c r="L24" s="55">
        <v>0.02</v>
      </c>
      <c r="M24" s="3">
        <f>6000/L24</f>
        <v>300000</v>
      </c>
      <c r="N24" s="3">
        <f>6000/K24</f>
        <v>6000000</v>
      </c>
      <c r="O24" s="9"/>
      <c r="P24" s="55">
        <v>0.97</v>
      </c>
      <c r="Q24" s="55">
        <v>0.999</v>
      </c>
      <c r="R24" s="30">
        <f t="shared" si="0"/>
        <v>9009.009009009009</v>
      </c>
      <c r="S24" s="30">
        <f>9000/P24</f>
        <v>9278.350515463917</v>
      </c>
      <c r="T24" s="9"/>
      <c r="U24" s="55">
        <v>0</v>
      </c>
      <c r="V24" s="55">
        <v>0.01</v>
      </c>
      <c r="W24" s="3">
        <f t="shared" si="2"/>
        <v>652100</v>
      </c>
      <c r="X24" s="3" t="s">
        <v>251</v>
      </c>
      <c r="Y24" s="9"/>
      <c r="Z24" s="27"/>
      <c r="AA24" s="27"/>
      <c r="AB24" s="27"/>
      <c r="AC24" s="31"/>
      <c r="AD24" s="34"/>
      <c r="AE24" s="9"/>
      <c r="AF24" s="15"/>
      <c r="AG24" s="15"/>
      <c r="AH24" s="116"/>
      <c r="AI24" s="116"/>
      <c r="AJ24" s="116"/>
      <c r="AK24" s="116"/>
      <c r="AL24" s="116"/>
      <c r="AM24" s="116"/>
      <c r="AN24" s="116"/>
      <c r="AO24" s="116"/>
      <c r="AP24" s="116"/>
      <c r="AQ24" s="116"/>
      <c r="AR24" s="116"/>
      <c r="AS24" s="116"/>
    </row>
    <row r="25" spans="1:45" s="96" customFormat="1" ht="66">
      <c r="A25" s="84" t="s">
        <v>439</v>
      </c>
      <c r="B25" s="84" t="s">
        <v>440</v>
      </c>
      <c r="C25" s="84" t="s">
        <v>441</v>
      </c>
      <c r="D25" s="41" t="s">
        <v>220</v>
      </c>
      <c r="E25" s="109"/>
      <c r="F25" s="45"/>
      <c r="G25" s="45"/>
      <c r="H25" s="4"/>
      <c r="I25" s="4"/>
      <c r="J25" s="3"/>
      <c r="K25" s="45"/>
      <c r="L25" s="45"/>
      <c r="M25" s="4"/>
      <c r="N25" s="4"/>
      <c r="O25" s="9"/>
      <c r="P25" s="45">
        <v>0.82</v>
      </c>
      <c r="Q25" s="45">
        <v>0.98</v>
      </c>
      <c r="R25" s="30">
        <f t="shared" si="0"/>
        <v>9183.673469387755</v>
      </c>
      <c r="S25" s="30">
        <f aca="true" t="shared" si="3" ref="S25:S31">9000/P25</f>
        <v>10975.609756097561</v>
      </c>
      <c r="T25" s="9"/>
      <c r="U25" s="45">
        <v>0.02</v>
      </c>
      <c r="V25" s="45">
        <v>0.18</v>
      </c>
      <c r="W25" s="4">
        <f t="shared" si="2"/>
        <v>36227.77777777778</v>
      </c>
      <c r="X25" s="4">
        <f>6521/U25</f>
        <v>326050</v>
      </c>
      <c r="Y25" s="9"/>
      <c r="Z25" s="27"/>
      <c r="AA25" s="27"/>
      <c r="AB25" s="27"/>
      <c r="AC25" s="31"/>
      <c r="AD25" s="34"/>
      <c r="AE25" s="9"/>
      <c r="AF25" s="15"/>
      <c r="AG25" s="15"/>
      <c r="AH25" s="116"/>
      <c r="AI25" s="116"/>
      <c r="AJ25" s="116"/>
      <c r="AK25" s="116"/>
      <c r="AL25" s="116"/>
      <c r="AM25" s="116"/>
      <c r="AN25" s="116"/>
      <c r="AO25" s="116"/>
      <c r="AP25" s="116"/>
      <c r="AQ25" s="116"/>
      <c r="AR25" s="116"/>
      <c r="AS25" s="116"/>
    </row>
    <row r="26" spans="1:45" s="96" customFormat="1" ht="52.5">
      <c r="A26" s="131" t="s">
        <v>442</v>
      </c>
      <c r="B26" s="131" t="s">
        <v>443</v>
      </c>
      <c r="C26" s="131" t="s">
        <v>301</v>
      </c>
      <c r="D26" s="87" t="s">
        <v>221</v>
      </c>
      <c r="E26" s="109"/>
      <c r="F26" s="55"/>
      <c r="G26" s="55"/>
      <c r="H26" s="3"/>
      <c r="I26" s="3"/>
      <c r="J26" s="3"/>
      <c r="K26" s="55"/>
      <c r="L26" s="55"/>
      <c r="M26" s="3"/>
      <c r="N26" s="3"/>
      <c r="O26" s="9"/>
      <c r="P26" s="55">
        <v>0.99</v>
      </c>
      <c r="Q26" s="55">
        <v>1</v>
      </c>
      <c r="R26" s="30">
        <f t="shared" si="0"/>
        <v>9000</v>
      </c>
      <c r="S26" s="30">
        <f t="shared" si="3"/>
        <v>9090.90909090909</v>
      </c>
      <c r="T26" s="9"/>
      <c r="U26" s="55">
        <v>0</v>
      </c>
      <c r="V26" s="55">
        <v>0.01</v>
      </c>
      <c r="W26" s="3">
        <f t="shared" si="2"/>
        <v>652100</v>
      </c>
      <c r="X26" s="3" t="s">
        <v>477</v>
      </c>
      <c r="Y26" s="9"/>
      <c r="Z26" s="27"/>
      <c r="AA26" s="27"/>
      <c r="AB26" s="27"/>
      <c r="AC26" s="31"/>
      <c r="AD26" s="34"/>
      <c r="AE26" s="9"/>
      <c r="AF26" s="15"/>
      <c r="AG26" s="15"/>
      <c r="AH26" s="116"/>
      <c r="AI26" s="116"/>
      <c r="AJ26" s="116"/>
      <c r="AK26" s="116"/>
      <c r="AL26" s="116"/>
      <c r="AM26" s="116"/>
      <c r="AN26" s="116"/>
      <c r="AO26" s="116"/>
      <c r="AP26" s="116"/>
      <c r="AQ26" s="116"/>
      <c r="AR26" s="116"/>
      <c r="AS26" s="116"/>
    </row>
    <row r="27" spans="1:45" s="96" customFormat="1" ht="66">
      <c r="A27" s="84" t="s">
        <v>302</v>
      </c>
      <c r="B27" s="84" t="s">
        <v>303</v>
      </c>
      <c r="C27" s="84" t="s">
        <v>304</v>
      </c>
      <c r="D27" s="41" t="s">
        <v>220</v>
      </c>
      <c r="E27" s="109"/>
      <c r="F27" s="45"/>
      <c r="G27" s="45"/>
      <c r="H27" s="4"/>
      <c r="I27" s="4"/>
      <c r="J27" s="3"/>
      <c r="K27" s="45"/>
      <c r="L27" s="45"/>
      <c r="M27" s="4"/>
      <c r="N27" s="4"/>
      <c r="O27" s="9"/>
      <c r="P27" s="45">
        <v>0.82</v>
      </c>
      <c r="Q27" s="45">
        <v>0.98</v>
      </c>
      <c r="R27" s="30">
        <f t="shared" si="0"/>
        <v>9183.673469387755</v>
      </c>
      <c r="S27" s="30">
        <f t="shared" si="3"/>
        <v>10975.609756097561</v>
      </c>
      <c r="T27" s="9"/>
      <c r="U27" s="48">
        <v>0.02</v>
      </c>
      <c r="V27" s="45">
        <v>0.18</v>
      </c>
      <c r="W27" s="4">
        <f t="shared" si="2"/>
        <v>36227.77777777778</v>
      </c>
      <c r="X27" s="4">
        <f>6521/U27</f>
        <v>326050</v>
      </c>
      <c r="Y27" s="9"/>
      <c r="Z27" s="27"/>
      <c r="AA27" s="27"/>
      <c r="AB27" s="27"/>
      <c r="AC27" s="31"/>
      <c r="AD27" s="33"/>
      <c r="AE27" s="9"/>
      <c r="AF27" s="15"/>
      <c r="AG27" s="15"/>
      <c r="AH27" s="116"/>
      <c r="AI27" s="116"/>
      <c r="AJ27" s="116"/>
      <c r="AK27" s="116"/>
      <c r="AL27" s="116"/>
      <c r="AM27" s="116"/>
      <c r="AN27" s="116"/>
      <c r="AO27" s="116"/>
      <c r="AP27" s="116"/>
      <c r="AQ27" s="116"/>
      <c r="AR27" s="116"/>
      <c r="AS27" s="116"/>
    </row>
    <row r="28" spans="1:45" s="96" customFormat="1" ht="66">
      <c r="A28" s="131" t="s">
        <v>305</v>
      </c>
      <c r="B28" s="131" t="s">
        <v>306</v>
      </c>
      <c r="C28" s="131" t="s">
        <v>307</v>
      </c>
      <c r="D28" s="87" t="s">
        <v>222</v>
      </c>
      <c r="E28" s="109"/>
      <c r="F28" s="55"/>
      <c r="G28" s="55"/>
      <c r="H28" s="3"/>
      <c r="I28" s="3"/>
      <c r="J28" s="3"/>
      <c r="K28" s="55"/>
      <c r="L28" s="55"/>
      <c r="M28" s="3"/>
      <c r="N28" s="3"/>
      <c r="O28" s="9"/>
      <c r="P28" s="55">
        <v>0.98</v>
      </c>
      <c r="Q28" s="55">
        <v>1</v>
      </c>
      <c r="R28" s="30">
        <f t="shared" si="0"/>
        <v>9000</v>
      </c>
      <c r="S28" s="30">
        <f t="shared" si="3"/>
        <v>9183.673469387755</v>
      </c>
      <c r="T28" s="9"/>
      <c r="U28" s="55">
        <v>0</v>
      </c>
      <c r="V28" s="55">
        <v>0.02</v>
      </c>
      <c r="W28" s="3">
        <f t="shared" si="2"/>
        <v>326050</v>
      </c>
      <c r="X28" s="3" t="s">
        <v>477</v>
      </c>
      <c r="Y28" s="9"/>
      <c r="Z28" s="27"/>
      <c r="AA28" s="27"/>
      <c r="AB28" s="27"/>
      <c r="AC28" s="31"/>
      <c r="AD28" s="14"/>
      <c r="AE28" s="9"/>
      <c r="AF28" s="15"/>
      <c r="AG28" s="15"/>
      <c r="AH28" s="116"/>
      <c r="AI28" s="116"/>
      <c r="AJ28" s="116"/>
      <c r="AK28" s="116"/>
      <c r="AL28" s="116"/>
      <c r="AM28" s="116"/>
      <c r="AN28" s="116"/>
      <c r="AO28" s="116"/>
      <c r="AP28" s="116"/>
      <c r="AQ28" s="116"/>
      <c r="AR28" s="116"/>
      <c r="AS28" s="116"/>
    </row>
    <row r="29" spans="1:45" s="96" customFormat="1" ht="52.5">
      <c r="A29" s="84" t="s">
        <v>308</v>
      </c>
      <c r="B29" s="84" t="s">
        <v>309</v>
      </c>
      <c r="C29" s="84" t="s">
        <v>310</v>
      </c>
      <c r="D29" s="41" t="s">
        <v>490</v>
      </c>
      <c r="E29" s="109"/>
      <c r="F29" s="45"/>
      <c r="G29" s="45"/>
      <c r="H29" s="4"/>
      <c r="I29" s="4"/>
      <c r="J29" s="3"/>
      <c r="K29" s="45"/>
      <c r="L29" s="45"/>
      <c r="M29" s="4"/>
      <c r="N29" s="4"/>
      <c r="O29" s="9"/>
      <c r="P29" s="45">
        <v>1</v>
      </c>
      <c r="Q29" s="45">
        <v>1</v>
      </c>
      <c r="R29" s="30">
        <f t="shared" si="0"/>
        <v>9000</v>
      </c>
      <c r="S29" s="30">
        <f t="shared" si="3"/>
        <v>9000</v>
      </c>
      <c r="T29" s="9"/>
      <c r="U29" s="45"/>
      <c r="V29" s="45"/>
      <c r="W29" s="4"/>
      <c r="X29" s="4"/>
      <c r="Y29" s="9"/>
      <c r="Z29" s="27"/>
      <c r="AA29" s="27"/>
      <c r="AB29" s="27"/>
      <c r="AC29" s="31"/>
      <c r="AD29" s="33"/>
      <c r="AE29" s="9"/>
      <c r="AF29" s="15"/>
      <c r="AG29" s="15"/>
      <c r="AH29" s="116"/>
      <c r="AI29" s="116"/>
      <c r="AJ29" s="116"/>
      <c r="AK29" s="116"/>
      <c r="AL29" s="116"/>
      <c r="AM29" s="116"/>
      <c r="AN29" s="116"/>
      <c r="AO29" s="116"/>
      <c r="AP29" s="116"/>
      <c r="AQ29" s="116"/>
      <c r="AR29" s="116"/>
      <c r="AS29" s="116"/>
    </row>
    <row r="30" spans="1:45" s="96" customFormat="1" ht="66">
      <c r="A30" s="131" t="s">
        <v>311</v>
      </c>
      <c r="B30" s="131" t="s">
        <v>312</v>
      </c>
      <c r="C30" s="131" t="s">
        <v>313</v>
      </c>
      <c r="D30" s="87" t="s">
        <v>6</v>
      </c>
      <c r="E30" s="109"/>
      <c r="F30" s="55">
        <v>0</v>
      </c>
      <c r="G30" s="55">
        <v>0.01</v>
      </c>
      <c r="H30" s="3">
        <f>300/G30</f>
        <v>30000</v>
      </c>
      <c r="I30" s="3" t="s">
        <v>477</v>
      </c>
      <c r="J30" s="3"/>
      <c r="K30" s="55"/>
      <c r="L30" s="55"/>
      <c r="M30" s="3"/>
      <c r="N30" s="3"/>
      <c r="O30" s="9"/>
      <c r="P30" s="55">
        <v>0.26</v>
      </c>
      <c r="Q30" s="55">
        <v>0.849</v>
      </c>
      <c r="R30" s="30">
        <f t="shared" si="0"/>
        <v>10600.706713780919</v>
      </c>
      <c r="S30" s="30">
        <f t="shared" si="3"/>
        <v>34615.38461538462</v>
      </c>
      <c r="T30" s="9"/>
      <c r="U30" s="55">
        <v>0.151</v>
      </c>
      <c r="V30" s="55">
        <v>0.73</v>
      </c>
      <c r="W30" s="3">
        <f>6521/V30</f>
        <v>8932.876712328767</v>
      </c>
      <c r="X30" s="3">
        <f>6521/U30</f>
        <v>43185.43046357616</v>
      </c>
      <c r="Y30" s="9"/>
      <c r="Z30" s="27"/>
      <c r="AA30" s="27"/>
      <c r="AB30" s="27"/>
      <c r="AC30" s="31"/>
      <c r="AD30" s="33"/>
      <c r="AE30" s="9"/>
      <c r="AF30" s="15"/>
      <c r="AG30" s="15"/>
      <c r="AH30" s="116"/>
      <c r="AI30" s="116"/>
      <c r="AJ30" s="116"/>
      <c r="AK30" s="116"/>
      <c r="AL30" s="116"/>
      <c r="AM30" s="116"/>
      <c r="AN30" s="116"/>
      <c r="AO30" s="116"/>
      <c r="AP30" s="116"/>
      <c r="AQ30" s="116"/>
      <c r="AR30" s="116"/>
      <c r="AS30" s="116"/>
    </row>
    <row r="31" spans="1:45" s="96" customFormat="1" ht="66">
      <c r="A31" s="84" t="s">
        <v>314</v>
      </c>
      <c r="B31" s="84" t="s">
        <v>315</v>
      </c>
      <c r="C31" s="84" t="s">
        <v>316</v>
      </c>
      <c r="D31" s="41" t="s">
        <v>540</v>
      </c>
      <c r="E31" s="109"/>
      <c r="F31" s="45"/>
      <c r="G31" s="45"/>
      <c r="H31" s="4"/>
      <c r="I31" s="4"/>
      <c r="J31" s="3"/>
      <c r="K31" s="45">
        <v>0.005</v>
      </c>
      <c r="L31" s="45">
        <v>0.04</v>
      </c>
      <c r="M31" s="4">
        <f>6000/L31</f>
        <v>150000</v>
      </c>
      <c r="N31" s="4">
        <f>6000/K31</f>
        <v>1200000</v>
      </c>
      <c r="O31" s="9"/>
      <c r="P31" s="45">
        <v>0.65</v>
      </c>
      <c r="Q31" s="45">
        <v>0.93</v>
      </c>
      <c r="R31" s="30">
        <f t="shared" si="0"/>
        <v>9677.419354838708</v>
      </c>
      <c r="S31" s="30">
        <f t="shared" si="3"/>
        <v>13846.153846153846</v>
      </c>
      <c r="T31" s="9"/>
      <c r="U31" s="45">
        <v>0.07</v>
      </c>
      <c r="V31" s="45">
        <v>0.31</v>
      </c>
      <c r="W31" s="4">
        <f>6521/V31</f>
        <v>21035.483870967742</v>
      </c>
      <c r="X31" s="4">
        <f>6521/U31</f>
        <v>93157.14285714286</v>
      </c>
      <c r="Y31" s="9"/>
      <c r="Z31" s="27" t="s">
        <v>475</v>
      </c>
      <c r="AA31" s="27" t="s">
        <v>471</v>
      </c>
      <c r="AB31" s="27"/>
      <c r="AC31" s="31"/>
      <c r="AD31" s="34"/>
      <c r="AE31" s="9"/>
      <c r="AF31" s="15"/>
      <c r="AG31" s="15"/>
      <c r="AH31" s="116"/>
      <c r="AI31" s="116"/>
      <c r="AJ31" s="116"/>
      <c r="AK31" s="116"/>
      <c r="AL31" s="116"/>
      <c r="AM31" s="116"/>
      <c r="AN31" s="116"/>
      <c r="AO31" s="116"/>
      <c r="AP31" s="116"/>
      <c r="AQ31" s="116"/>
      <c r="AR31" s="116"/>
      <c r="AS31" s="116"/>
    </row>
    <row r="32" spans="1:33" s="116" customFormat="1" ht="52.5">
      <c r="A32" s="65" t="s">
        <v>317</v>
      </c>
      <c r="B32" s="65" t="s">
        <v>318</v>
      </c>
      <c r="C32" s="65" t="s">
        <v>319</v>
      </c>
      <c r="D32" s="40" t="s">
        <v>223</v>
      </c>
      <c r="E32" s="109"/>
      <c r="F32" s="55"/>
      <c r="G32" s="55"/>
      <c r="H32" s="3"/>
      <c r="I32" s="3"/>
      <c r="J32" s="3"/>
      <c r="K32" s="55"/>
      <c r="L32" s="55"/>
      <c r="M32" s="3"/>
      <c r="N32" s="3"/>
      <c r="O32" s="9"/>
      <c r="P32" s="55">
        <v>0.895</v>
      </c>
      <c r="Q32" s="55">
        <v>0.949</v>
      </c>
      <c r="R32" s="30">
        <f t="shared" si="0"/>
        <v>9483.667017913594</v>
      </c>
      <c r="S32" s="30">
        <f t="shared" si="1"/>
        <v>10055.865921787708</v>
      </c>
      <c r="T32" s="9"/>
      <c r="U32" s="55"/>
      <c r="V32" s="55"/>
      <c r="W32" s="3"/>
      <c r="X32" s="3"/>
      <c r="Y32" s="9"/>
      <c r="Z32" s="36" t="s">
        <v>473</v>
      </c>
      <c r="AA32" s="27"/>
      <c r="AB32" s="27" t="s">
        <v>237</v>
      </c>
      <c r="AC32" s="31"/>
      <c r="AD32" s="33"/>
      <c r="AE32" s="9"/>
      <c r="AF32" s="15"/>
      <c r="AG32" s="15"/>
    </row>
    <row r="33" spans="1:45" s="114" customFormat="1" ht="12.75">
      <c r="A33" s="84" t="s">
        <v>320</v>
      </c>
      <c r="B33" s="84" t="s">
        <v>321</v>
      </c>
      <c r="C33" s="101" t="s">
        <v>255</v>
      </c>
      <c r="D33" s="41" t="s">
        <v>224</v>
      </c>
      <c r="E33" s="109"/>
      <c r="F33" s="45"/>
      <c r="G33" s="45"/>
      <c r="H33" s="4"/>
      <c r="I33" s="4"/>
      <c r="J33" s="3"/>
      <c r="K33" s="45"/>
      <c r="L33" s="45"/>
      <c r="M33" s="4"/>
      <c r="N33" s="4"/>
      <c r="O33" s="9"/>
      <c r="P33" s="45">
        <v>0.98</v>
      </c>
      <c r="Q33" s="45">
        <v>1</v>
      </c>
      <c r="R33" s="30">
        <f t="shared" si="0"/>
        <v>9000</v>
      </c>
      <c r="S33" s="30">
        <f t="shared" si="1"/>
        <v>9183.673469387755</v>
      </c>
      <c r="T33" s="9"/>
      <c r="U33" s="45"/>
      <c r="V33" s="45"/>
      <c r="W33" s="4"/>
      <c r="X33" s="4"/>
      <c r="Y33" s="9"/>
      <c r="Z33" s="27" t="s">
        <v>474</v>
      </c>
      <c r="AA33" s="27"/>
      <c r="AB33" s="27"/>
      <c r="AC33" s="31"/>
      <c r="AD33" s="33"/>
      <c r="AE33" s="9"/>
      <c r="AF33" s="15"/>
      <c r="AG33" s="15"/>
      <c r="AH33" s="116"/>
      <c r="AI33" s="116"/>
      <c r="AJ33" s="116"/>
      <c r="AK33" s="116"/>
      <c r="AL33" s="116"/>
      <c r="AM33" s="116"/>
      <c r="AN33" s="116"/>
      <c r="AO33" s="116"/>
      <c r="AP33" s="116"/>
      <c r="AQ33" s="116"/>
      <c r="AR33" s="116"/>
      <c r="AS33" s="116"/>
    </row>
    <row r="34" spans="1:33" s="116" customFormat="1" ht="12.75">
      <c r="A34" s="65" t="s">
        <v>322</v>
      </c>
      <c r="B34" s="65" t="s">
        <v>323</v>
      </c>
      <c r="C34" s="44" t="s">
        <v>255</v>
      </c>
      <c r="D34" s="40" t="s">
        <v>490</v>
      </c>
      <c r="E34" s="109"/>
      <c r="F34" s="55"/>
      <c r="G34" s="55"/>
      <c r="H34" s="3"/>
      <c r="I34" s="3"/>
      <c r="J34" s="3"/>
      <c r="K34" s="55"/>
      <c r="L34" s="55"/>
      <c r="M34" s="3"/>
      <c r="N34" s="3"/>
      <c r="O34" s="9"/>
      <c r="P34" s="55">
        <v>1</v>
      </c>
      <c r="Q34" s="55">
        <v>1</v>
      </c>
      <c r="R34" s="30">
        <f t="shared" si="0"/>
        <v>9000</v>
      </c>
      <c r="S34" s="30">
        <f t="shared" si="1"/>
        <v>9000</v>
      </c>
      <c r="T34" s="9"/>
      <c r="U34" s="55"/>
      <c r="V34" s="55"/>
      <c r="W34" s="3"/>
      <c r="X34" s="3"/>
      <c r="Y34" s="9"/>
      <c r="Z34" s="27"/>
      <c r="AA34" s="27"/>
      <c r="AB34" s="27"/>
      <c r="AC34" s="31"/>
      <c r="AD34" s="33"/>
      <c r="AE34" s="9"/>
      <c r="AF34" s="15"/>
      <c r="AG34" s="15"/>
    </row>
    <row r="35" spans="1:45" s="114" customFormat="1" ht="12.75">
      <c r="A35" s="84" t="s">
        <v>324</v>
      </c>
      <c r="B35" s="84" t="s">
        <v>325</v>
      </c>
      <c r="C35" s="101" t="s">
        <v>255</v>
      </c>
      <c r="D35" s="41" t="s">
        <v>490</v>
      </c>
      <c r="E35" s="142"/>
      <c r="F35" s="45"/>
      <c r="G35" s="45"/>
      <c r="H35" s="4"/>
      <c r="I35" s="4"/>
      <c r="J35" s="3"/>
      <c r="K35" s="45"/>
      <c r="L35" s="45"/>
      <c r="M35" s="4"/>
      <c r="N35" s="4"/>
      <c r="O35" s="9"/>
      <c r="P35" s="45">
        <v>1</v>
      </c>
      <c r="Q35" s="45">
        <v>1</v>
      </c>
      <c r="R35" s="30">
        <f t="shared" si="0"/>
        <v>9000</v>
      </c>
      <c r="S35" s="30">
        <f t="shared" si="1"/>
        <v>9000</v>
      </c>
      <c r="T35" s="9"/>
      <c r="U35" s="45"/>
      <c r="V35" s="45"/>
      <c r="W35" s="4"/>
      <c r="X35" s="4"/>
      <c r="Y35" s="9"/>
      <c r="Z35" s="27"/>
      <c r="AA35" s="27"/>
      <c r="AB35" s="27"/>
      <c r="AC35" s="31"/>
      <c r="AD35" s="33"/>
      <c r="AE35" s="9"/>
      <c r="AF35" s="15"/>
      <c r="AG35" s="15"/>
      <c r="AH35" s="116"/>
      <c r="AI35" s="116"/>
      <c r="AJ35" s="116"/>
      <c r="AK35" s="116"/>
      <c r="AL35" s="116"/>
      <c r="AM35" s="116"/>
      <c r="AN35" s="116"/>
      <c r="AO35" s="116"/>
      <c r="AP35" s="116"/>
      <c r="AQ35" s="116"/>
      <c r="AR35" s="116"/>
      <c r="AS35" s="116"/>
    </row>
    <row r="36" spans="1:33" s="116" customFormat="1" ht="12.75">
      <c r="A36" s="65" t="s">
        <v>326</v>
      </c>
      <c r="B36" s="65" t="s">
        <v>327</v>
      </c>
      <c r="C36" s="44" t="s">
        <v>255</v>
      </c>
      <c r="D36" s="40" t="s">
        <v>7</v>
      </c>
      <c r="E36" s="109"/>
      <c r="F36" s="55"/>
      <c r="G36" s="55"/>
      <c r="H36" s="3"/>
      <c r="I36" s="3"/>
      <c r="J36" s="3"/>
      <c r="K36" s="55"/>
      <c r="L36" s="55"/>
      <c r="M36" s="3"/>
      <c r="N36" s="3"/>
      <c r="O36" s="9"/>
      <c r="P36" s="55">
        <v>0.35</v>
      </c>
      <c r="Q36" s="55">
        <v>0.65</v>
      </c>
      <c r="R36" s="30">
        <f t="shared" si="0"/>
        <v>13846.153846153846</v>
      </c>
      <c r="S36" s="30">
        <f t="shared" si="1"/>
        <v>25714.285714285717</v>
      </c>
      <c r="T36" s="9"/>
      <c r="U36" s="55">
        <v>0.35</v>
      </c>
      <c r="V36" s="55">
        <v>0.65</v>
      </c>
      <c r="W36" s="3">
        <f>6521/V36</f>
        <v>10032.307692307691</v>
      </c>
      <c r="X36" s="3">
        <f>6521/U36</f>
        <v>18631.428571428572</v>
      </c>
      <c r="Y36" s="9"/>
      <c r="Z36" s="27"/>
      <c r="AA36" s="27"/>
      <c r="AB36" s="27"/>
      <c r="AC36" s="31"/>
      <c r="AD36" s="33"/>
      <c r="AE36" s="9"/>
      <c r="AF36" s="15"/>
      <c r="AG36" s="15"/>
    </row>
    <row r="37" spans="1:45" s="114" customFormat="1" ht="12.75">
      <c r="A37" s="84" t="s">
        <v>541</v>
      </c>
      <c r="B37" s="84" t="s">
        <v>542</v>
      </c>
      <c r="C37" s="101" t="s">
        <v>255</v>
      </c>
      <c r="D37" s="41" t="s">
        <v>221</v>
      </c>
      <c r="E37" s="142"/>
      <c r="F37" s="45"/>
      <c r="G37" s="45"/>
      <c r="H37" s="4"/>
      <c r="I37" s="4"/>
      <c r="J37" s="3"/>
      <c r="K37" s="45"/>
      <c r="L37" s="45"/>
      <c r="M37" s="4"/>
      <c r="N37" s="4"/>
      <c r="O37" s="9"/>
      <c r="P37" s="45">
        <v>0.99</v>
      </c>
      <c r="Q37" s="45">
        <v>1</v>
      </c>
      <c r="R37" s="30">
        <f t="shared" si="0"/>
        <v>9000</v>
      </c>
      <c r="S37" s="30">
        <f t="shared" si="1"/>
        <v>9090.90909090909</v>
      </c>
      <c r="T37" s="9"/>
      <c r="U37" s="45">
        <v>0</v>
      </c>
      <c r="V37" s="45">
        <v>0.01</v>
      </c>
      <c r="W37" s="4">
        <f>6521/V37</f>
        <v>652100</v>
      </c>
      <c r="X37" s="4" t="s">
        <v>251</v>
      </c>
      <c r="Y37" s="9"/>
      <c r="Z37" s="27"/>
      <c r="AA37" s="27"/>
      <c r="AB37" s="27"/>
      <c r="AC37" s="31"/>
      <c r="AD37" s="33"/>
      <c r="AE37" s="9"/>
      <c r="AF37" s="15"/>
      <c r="AG37" s="15"/>
      <c r="AH37" s="116"/>
      <c r="AI37" s="116"/>
      <c r="AJ37" s="116"/>
      <c r="AK37" s="116"/>
      <c r="AL37" s="116"/>
      <c r="AM37" s="116"/>
      <c r="AN37" s="116"/>
      <c r="AO37" s="116"/>
      <c r="AP37" s="116"/>
      <c r="AQ37" s="116"/>
      <c r="AR37" s="116"/>
      <c r="AS37" s="116"/>
    </row>
    <row r="38" spans="1:33" s="116" customFormat="1" ht="12.75">
      <c r="A38" s="65" t="s">
        <v>543</v>
      </c>
      <c r="B38" s="65" t="s">
        <v>544</v>
      </c>
      <c r="C38" s="44" t="s">
        <v>255</v>
      </c>
      <c r="D38" s="40" t="s">
        <v>8</v>
      </c>
      <c r="E38" s="109"/>
      <c r="F38" s="55"/>
      <c r="G38" s="55"/>
      <c r="H38" s="3"/>
      <c r="I38" s="3"/>
      <c r="J38" s="3"/>
      <c r="K38" s="55"/>
      <c r="L38" s="55"/>
      <c r="M38" s="3"/>
      <c r="N38" s="3"/>
      <c r="O38" s="9"/>
      <c r="P38" s="55">
        <v>0.33</v>
      </c>
      <c r="Q38" s="55">
        <v>0.67</v>
      </c>
      <c r="R38" s="30">
        <f t="shared" si="0"/>
        <v>13432.835820895521</v>
      </c>
      <c r="S38" s="30">
        <f t="shared" si="1"/>
        <v>27272.727272727272</v>
      </c>
      <c r="T38" s="9"/>
      <c r="U38" s="55">
        <v>0.33</v>
      </c>
      <c r="V38" s="55">
        <v>0.67</v>
      </c>
      <c r="W38" s="3">
        <f>6521/V38</f>
        <v>9732.835820895521</v>
      </c>
      <c r="X38" s="3">
        <f>6521/U38</f>
        <v>19760.60606060606</v>
      </c>
      <c r="Y38" s="9"/>
      <c r="Z38" s="27"/>
      <c r="AA38" s="27"/>
      <c r="AB38" s="27"/>
      <c r="AC38" s="31"/>
      <c r="AD38" s="34"/>
      <c r="AE38" s="9"/>
      <c r="AF38" s="15"/>
      <c r="AG38" s="15"/>
    </row>
    <row r="39" spans="1:45" s="96" customFormat="1" ht="39">
      <c r="A39" s="84" t="s">
        <v>545</v>
      </c>
      <c r="B39" s="84" t="s">
        <v>546</v>
      </c>
      <c r="C39" s="101" t="s">
        <v>255</v>
      </c>
      <c r="D39" s="41" t="s">
        <v>9</v>
      </c>
      <c r="E39" s="109"/>
      <c r="F39" s="45">
        <v>0</v>
      </c>
      <c r="G39" s="45">
        <v>0.01</v>
      </c>
      <c r="H39" s="4">
        <f>300/G39</f>
        <v>30000</v>
      </c>
      <c r="I39" s="4" t="s">
        <v>251</v>
      </c>
      <c r="J39" s="3"/>
      <c r="K39" s="45"/>
      <c r="L39" s="45"/>
      <c r="M39" s="4"/>
      <c r="N39" s="4"/>
      <c r="O39" s="9"/>
      <c r="P39" s="45">
        <v>0.162</v>
      </c>
      <c r="Q39" s="45">
        <v>0.51</v>
      </c>
      <c r="R39" s="30">
        <f t="shared" si="0"/>
        <v>17647.058823529413</v>
      </c>
      <c r="S39" s="30">
        <f t="shared" si="1"/>
        <v>55555.555555555555</v>
      </c>
      <c r="T39" s="9"/>
      <c r="U39" s="45">
        <v>0.49</v>
      </c>
      <c r="V39" s="45">
        <v>0.838</v>
      </c>
      <c r="W39" s="4">
        <f>6521/V39</f>
        <v>7781.6229116945115</v>
      </c>
      <c r="X39" s="4">
        <f>6521/U39</f>
        <v>13308.163265306122</v>
      </c>
      <c r="Y39" s="9"/>
      <c r="Z39" s="27"/>
      <c r="AA39" s="27"/>
      <c r="AB39" s="27"/>
      <c r="AC39" s="31"/>
      <c r="AD39" s="33"/>
      <c r="AE39" s="9"/>
      <c r="AF39" s="15"/>
      <c r="AG39" s="15"/>
      <c r="AH39" s="116"/>
      <c r="AI39" s="116"/>
      <c r="AJ39" s="116"/>
      <c r="AK39" s="116"/>
      <c r="AL39" s="116"/>
      <c r="AM39" s="116"/>
      <c r="AN39" s="116"/>
      <c r="AO39" s="116"/>
      <c r="AP39" s="116"/>
      <c r="AQ39" s="116"/>
      <c r="AR39" s="116"/>
      <c r="AS39" s="116"/>
    </row>
    <row r="40" spans="1:33" s="116" customFormat="1" ht="12.75">
      <c r="A40" s="65" t="s">
        <v>547</v>
      </c>
      <c r="B40" s="65" t="s">
        <v>548</v>
      </c>
      <c r="C40" s="44" t="s">
        <v>255</v>
      </c>
      <c r="D40" s="40" t="s">
        <v>490</v>
      </c>
      <c r="E40" s="142"/>
      <c r="F40" s="55"/>
      <c r="G40" s="55"/>
      <c r="H40" s="3"/>
      <c r="I40" s="3"/>
      <c r="J40" s="3"/>
      <c r="K40" s="55"/>
      <c r="L40" s="55"/>
      <c r="M40" s="3"/>
      <c r="N40" s="3"/>
      <c r="O40" s="9"/>
      <c r="P40" s="55">
        <v>1</v>
      </c>
      <c r="Q40" s="55">
        <v>1</v>
      </c>
      <c r="R40" s="30">
        <f t="shared" si="0"/>
        <v>9000</v>
      </c>
      <c r="S40" s="30">
        <f t="shared" si="1"/>
        <v>9000</v>
      </c>
      <c r="T40" s="9"/>
      <c r="U40" s="55"/>
      <c r="V40" s="55"/>
      <c r="W40" s="3"/>
      <c r="X40" s="3"/>
      <c r="Y40" s="9"/>
      <c r="Z40" s="27"/>
      <c r="AA40" s="27"/>
      <c r="AB40" s="27"/>
      <c r="AC40" s="31"/>
      <c r="AD40" s="34"/>
      <c r="AE40" s="9"/>
      <c r="AF40" s="15"/>
      <c r="AG40" s="15"/>
    </row>
    <row r="41" spans="1:45" s="96" customFormat="1" ht="66">
      <c r="A41" s="84" t="s">
        <v>549</v>
      </c>
      <c r="B41" s="84" t="s">
        <v>332</v>
      </c>
      <c r="C41" s="101" t="s">
        <v>410</v>
      </c>
      <c r="D41" s="41" t="s">
        <v>226</v>
      </c>
      <c r="E41" s="112"/>
      <c r="F41" s="45"/>
      <c r="G41" s="45"/>
      <c r="H41" s="21"/>
      <c r="I41" s="21"/>
      <c r="J41" s="16"/>
      <c r="K41" s="45">
        <v>0</v>
      </c>
      <c r="L41" s="45">
        <v>0.005</v>
      </c>
      <c r="M41" s="4">
        <f>6000/L41</f>
        <v>1200000</v>
      </c>
      <c r="N41" s="4" t="s">
        <v>251</v>
      </c>
      <c r="O41" s="31"/>
      <c r="P41" s="45">
        <v>0.61</v>
      </c>
      <c r="Q41" s="45">
        <v>0.845</v>
      </c>
      <c r="R41" s="30">
        <f t="shared" si="0"/>
        <v>10650.887573964497</v>
      </c>
      <c r="S41" s="30">
        <f t="shared" si="1"/>
        <v>14754.098360655738</v>
      </c>
      <c r="T41" s="93"/>
      <c r="U41" s="45">
        <v>0.155</v>
      </c>
      <c r="V41" s="45">
        <v>0.39</v>
      </c>
      <c r="W41" s="4">
        <f aca="true" t="shared" si="4" ref="W41:W47">6521/V41</f>
        <v>16720.51282051282</v>
      </c>
      <c r="X41" s="4">
        <f aca="true" t="shared" si="5" ref="X41:X46">6521/U41</f>
        <v>42070.967741935485</v>
      </c>
      <c r="Y41" s="93"/>
      <c r="Z41" s="27"/>
      <c r="AA41" s="27"/>
      <c r="AB41" s="27"/>
      <c r="AC41" s="31"/>
      <c r="AD41" s="34"/>
      <c r="AE41" s="141"/>
      <c r="AF41" s="116"/>
      <c r="AG41" s="116"/>
      <c r="AH41" s="116"/>
      <c r="AI41" s="116"/>
      <c r="AJ41" s="116"/>
      <c r="AK41" s="116"/>
      <c r="AL41" s="116"/>
      <c r="AM41" s="116"/>
      <c r="AN41" s="116"/>
      <c r="AO41" s="116"/>
      <c r="AP41" s="116"/>
      <c r="AQ41" s="116"/>
      <c r="AR41" s="116"/>
      <c r="AS41" s="116"/>
    </row>
    <row r="42" spans="1:45" s="96" customFormat="1" ht="52.5">
      <c r="A42" s="131" t="s">
        <v>411</v>
      </c>
      <c r="B42" s="131" t="s">
        <v>412</v>
      </c>
      <c r="C42" s="104" t="s">
        <v>413</v>
      </c>
      <c r="D42" s="87" t="s">
        <v>10</v>
      </c>
      <c r="E42" s="112"/>
      <c r="F42" s="55">
        <v>0</v>
      </c>
      <c r="G42" s="55">
        <v>0.01</v>
      </c>
      <c r="H42" s="3">
        <f>300/G42</f>
        <v>30000</v>
      </c>
      <c r="I42" s="3" t="s">
        <v>251</v>
      </c>
      <c r="J42" s="16"/>
      <c r="K42" s="55">
        <v>0</v>
      </c>
      <c r="L42" s="55">
        <v>0.001</v>
      </c>
      <c r="M42" s="3">
        <f>6000/L42</f>
        <v>6000000</v>
      </c>
      <c r="N42" s="3" t="s">
        <v>251</v>
      </c>
      <c r="O42" s="31"/>
      <c r="P42" s="55">
        <v>0.172</v>
      </c>
      <c r="Q42" s="55">
        <v>0.61</v>
      </c>
      <c r="R42" s="30">
        <f t="shared" si="0"/>
        <v>14754.098360655738</v>
      </c>
      <c r="S42" s="30">
        <f t="shared" si="1"/>
        <v>52325.58139534884</v>
      </c>
      <c r="T42" s="93"/>
      <c r="U42" s="55">
        <v>0.37</v>
      </c>
      <c r="V42" s="55">
        <v>0.827</v>
      </c>
      <c r="W42" s="3">
        <f t="shared" si="4"/>
        <v>7885.126964933495</v>
      </c>
      <c r="X42" s="3">
        <f t="shared" si="5"/>
        <v>17624.324324324323</v>
      </c>
      <c r="Y42" s="93"/>
      <c r="Z42" s="27"/>
      <c r="AA42" s="27"/>
      <c r="AB42" s="27"/>
      <c r="AC42" s="31"/>
      <c r="AD42" s="34"/>
      <c r="AE42" s="141"/>
      <c r="AF42" s="116"/>
      <c r="AG42" s="116"/>
      <c r="AH42" s="116"/>
      <c r="AI42" s="116"/>
      <c r="AJ42" s="116"/>
      <c r="AK42" s="116"/>
      <c r="AL42" s="116"/>
      <c r="AM42" s="116"/>
      <c r="AN42" s="116"/>
      <c r="AO42" s="116"/>
      <c r="AP42" s="116"/>
      <c r="AQ42" s="116"/>
      <c r="AR42" s="116"/>
      <c r="AS42" s="116"/>
    </row>
    <row r="43" spans="1:45" s="96" customFormat="1" ht="78.75">
      <c r="A43" s="84" t="s">
        <v>414</v>
      </c>
      <c r="B43" s="84" t="s">
        <v>415</v>
      </c>
      <c r="C43" s="101" t="s">
        <v>416</v>
      </c>
      <c r="D43" s="41" t="s">
        <v>11</v>
      </c>
      <c r="E43" s="112"/>
      <c r="F43" s="45">
        <v>0</v>
      </c>
      <c r="G43" s="45">
        <v>0.01</v>
      </c>
      <c r="H43" s="4">
        <f>300/G43</f>
        <v>30000</v>
      </c>
      <c r="I43" s="4" t="s">
        <v>251</v>
      </c>
      <c r="J43" s="16"/>
      <c r="K43" s="45">
        <v>0</v>
      </c>
      <c r="L43" s="45">
        <v>0.001</v>
      </c>
      <c r="M43" s="4">
        <f>6000/L43</f>
        <v>6000000</v>
      </c>
      <c r="N43" s="4" t="s">
        <v>251</v>
      </c>
      <c r="O43" s="31"/>
      <c r="P43" s="45">
        <v>0.172</v>
      </c>
      <c r="Q43" s="45">
        <v>0.61</v>
      </c>
      <c r="R43" s="30">
        <f t="shared" si="0"/>
        <v>14754.098360655738</v>
      </c>
      <c r="S43" s="30">
        <f t="shared" si="1"/>
        <v>52325.58139534884</v>
      </c>
      <c r="T43" s="93"/>
      <c r="U43" s="45">
        <v>0.39</v>
      </c>
      <c r="V43" s="45">
        <v>0.828</v>
      </c>
      <c r="W43" s="4">
        <f t="shared" si="4"/>
        <v>7875.6038647343</v>
      </c>
      <c r="X43" s="4">
        <f t="shared" si="5"/>
        <v>16720.51282051282</v>
      </c>
      <c r="Y43" s="93"/>
      <c r="Z43" s="27"/>
      <c r="AA43" s="27"/>
      <c r="AB43" s="27"/>
      <c r="AC43" s="31"/>
      <c r="AD43" s="34"/>
      <c r="AE43" s="141"/>
      <c r="AF43" s="116"/>
      <c r="AG43" s="116"/>
      <c r="AH43" s="116"/>
      <c r="AI43" s="116"/>
      <c r="AJ43" s="116"/>
      <c r="AK43" s="116"/>
      <c r="AL43" s="116"/>
      <c r="AM43" s="116"/>
      <c r="AN43" s="116"/>
      <c r="AO43" s="116"/>
      <c r="AP43" s="116"/>
      <c r="AQ43" s="116"/>
      <c r="AR43" s="116"/>
      <c r="AS43" s="116"/>
    </row>
    <row r="44" spans="1:45" s="96" customFormat="1" ht="52.5">
      <c r="A44" s="131" t="s">
        <v>417</v>
      </c>
      <c r="B44" s="131" t="s">
        <v>334</v>
      </c>
      <c r="C44" s="104" t="s">
        <v>418</v>
      </c>
      <c r="D44" s="87" t="s">
        <v>298</v>
      </c>
      <c r="E44" s="112"/>
      <c r="F44" s="55">
        <v>0</v>
      </c>
      <c r="G44" s="55">
        <v>0.01</v>
      </c>
      <c r="H44" s="3">
        <f>300/G44</f>
        <v>30000</v>
      </c>
      <c r="I44" s="3" t="s">
        <v>251</v>
      </c>
      <c r="J44" s="16"/>
      <c r="K44" s="55"/>
      <c r="L44" s="55"/>
      <c r="M44" s="16"/>
      <c r="N44" s="16"/>
      <c r="O44" s="31"/>
      <c r="P44" s="55">
        <v>0.33</v>
      </c>
      <c r="Q44" s="55">
        <v>0.779</v>
      </c>
      <c r="R44" s="30">
        <f t="shared" si="0"/>
        <v>11553.273427471117</v>
      </c>
      <c r="S44" s="30">
        <f t="shared" si="1"/>
        <v>27272.727272727272</v>
      </c>
      <c r="T44" s="93"/>
      <c r="U44" s="55">
        <v>0.221</v>
      </c>
      <c r="V44" s="55">
        <v>0.64</v>
      </c>
      <c r="W44" s="3">
        <f t="shared" si="4"/>
        <v>10189.0625</v>
      </c>
      <c r="X44" s="3">
        <f t="shared" si="5"/>
        <v>29506.787330316743</v>
      </c>
      <c r="Y44" s="93"/>
      <c r="Z44" s="27" t="s">
        <v>299</v>
      </c>
      <c r="AA44" s="27"/>
      <c r="AB44" s="27"/>
      <c r="AC44" s="31"/>
      <c r="AD44" s="34"/>
      <c r="AE44" s="141"/>
      <c r="AF44" s="116"/>
      <c r="AG44" s="116"/>
      <c r="AH44" s="116"/>
      <c r="AI44" s="116"/>
      <c r="AJ44" s="116"/>
      <c r="AK44" s="116"/>
      <c r="AL44" s="116"/>
      <c r="AM44" s="116"/>
      <c r="AN44" s="116"/>
      <c r="AO44" s="116"/>
      <c r="AP44" s="116"/>
      <c r="AQ44" s="116"/>
      <c r="AR44" s="116"/>
      <c r="AS44" s="116"/>
    </row>
    <row r="45" spans="1:45" s="96" customFormat="1" ht="78.75">
      <c r="A45" s="84" t="s">
        <v>419</v>
      </c>
      <c r="B45" s="84" t="s">
        <v>420</v>
      </c>
      <c r="C45" s="101" t="s">
        <v>421</v>
      </c>
      <c r="D45" s="41" t="s">
        <v>12</v>
      </c>
      <c r="E45" s="112"/>
      <c r="F45" s="45">
        <v>0</v>
      </c>
      <c r="G45" s="45">
        <v>0.005</v>
      </c>
      <c r="H45" s="4">
        <f>300/G45</f>
        <v>60000</v>
      </c>
      <c r="I45" s="4" t="s">
        <v>251</v>
      </c>
      <c r="J45" s="16"/>
      <c r="K45" s="45">
        <v>0</v>
      </c>
      <c r="L45" s="45">
        <v>0.01</v>
      </c>
      <c r="M45" s="4">
        <f>6000/L45</f>
        <v>600000</v>
      </c>
      <c r="N45" s="4" t="s">
        <v>251</v>
      </c>
      <c r="O45" s="31"/>
      <c r="P45" s="45">
        <v>0.765</v>
      </c>
      <c r="Q45" s="45">
        <v>0.96</v>
      </c>
      <c r="R45" s="30">
        <f t="shared" si="0"/>
        <v>9375</v>
      </c>
      <c r="S45" s="30">
        <f t="shared" si="1"/>
        <v>11764.70588235294</v>
      </c>
      <c r="T45" s="93"/>
      <c r="U45" s="45">
        <v>0.04</v>
      </c>
      <c r="V45" s="45">
        <v>0.22</v>
      </c>
      <c r="W45" s="4">
        <f t="shared" si="4"/>
        <v>29640.909090909092</v>
      </c>
      <c r="X45" s="4">
        <f t="shared" si="5"/>
        <v>163025</v>
      </c>
      <c r="Y45" s="93"/>
      <c r="Z45" s="27"/>
      <c r="AA45" s="27"/>
      <c r="AB45" s="27"/>
      <c r="AC45" s="31"/>
      <c r="AD45" s="34"/>
      <c r="AE45" s="141"/>
      <c r="AF45" s="116"/>
      <c r="AG45" s="116"/>
      <c r="AH45" s="116"/>
      <c r="AI45" s="116"/>
      <c r="AJ45" s="116"/>
      <c r="AK45" s="116"/>
      <c r="AL45" s="116"/>
      <c r="AM45" s="116"/>
      <c r="AN45" s="116"/>
      <c r="AO45" s="116"/>
      <c r="AP45" s="116"/>
      <c r="AQ45" s="116"/>
      <c r="AR45" s="116"/>
      <c r="AS45" s="116"/>
    </row>
    <row r="46" spans="1:45" s="96" customFormat="1" ht="78.75">
      <c r="A46" s="131" t="s">
        <v>422</v>
      </c>
      <c r="B46" s="131" t="s">
        <v>423</v>
      </c>
      <c r="C46" s="104" t="s">
        <v>424</v>
      </c>
      <c r="D46" s="87" t="s">
        <v>13</v>
      </c>
      <c r="E46" s="112"/>
      <c r="F46" s="55"/>
      <c r="G46" s="55"/>
      <c r="H46" s="16"/>
      <c r="I46" s="16"/>
      <c r="J46" s="16"/>
      <c r="K46" s="55">
        <v>0</v>
      </c>
      <c r="L46" s="55">
        <v>0.001</v>
      </c>
      <c r="M46" s="3">
        <f>6000/L46</f>
        <v>6000000</v>
      </c>
      <c r="N46" s="3" t="s">
        <v>251</v>
      </c>
      <c r="O46" s="31"/>
      <c r="P46" s="55">
        <v>0.825</v>
      </c>
      <c r="Q46" s="55">
        <v>0.97</v>
      </c>
      <c r="R46" s="30">
        <f t="shared" si="0"/>
        <v>9278.350515463917</v>
      </c>
      <c r="S46" s="30">
        <f t="shared" si="1"/>
        <v>10909.09090909091</v>
      </c>
      <c r="T46" s="93"/>
      <c r="U46" s="55">
        <v>0.03</v>
      </c>
      <c r="V46" s="55">
        <v>0.165</v>
      </c>
      <c r="W46" s="3">
        <f t="shared" si="4"/>
        <v>39521.21212121212</v>
      </c>
      <c r="X46" s="3">
        <f t="shared" si="5"/>
        <v>217366.6666666667</v>
      </c>
      <c r="Y46" s="93"/>
      <c r="Z46" s="27"/>
      <c r="AA46" s="27"/>
      <c r="AB46" s="27"/>
      <c r="AC46" s="31"/>
      <c r="AD46" s="34"/>
      <c r="AE46" s="141"/>
      <c r="AF46" s="116"/>
      <c r="AG46" s="116"/>
      <c r="AH46" s="116"/>
      <c r="AI46" s="116"/>
      <c r="AJ46" s="116"/>
      <c r="AK46" s="116"/>
      <c r="AL46" s="116"/>
      <c r="AM46" s="116"/>
      <c r="AN46" s="116"/>
      <c r="AO46" s="116"/>
      <c r="AP46" s="116"/>
      <c r="AQ46" s="116"/>
      <c r="AR46" s="116"/>
      <c r="AS46" s="116"/>
    </row>
    <row r="47" spans="1:45" s="96" customFormat="1" ht="52.5">
      <c r="A47" s="84" t="s">
        <v>425</v>
      </c>
      <c r="B47" s="84" t="s">
        <v>426</v>
      </c>
      <c r="C47" s="101" t="s">
        <v>427</v>
      </c>
      <c r="D47" s="41" t="s">
        <v>222</v>
      </c>
      <c r="E47" s="112"/>
      <c r="F47" s="45"/>
      <c r="G47" s="45"/>
      <c r="H47" s="21"/>
      <c r="I47" s="21"/>
      <c r="J47" s="16"/>
      <c r="K47" s="45"/>
      <c r="L47" s="45"/>
      <c r="M47" s="21"/>
      <c r="N47" s="21"/>
      <c r="O47" s="31"/>
      <c r="P47" s="45">
        <v>0.98</v>
      </c>
      <c r="Q47" s="45">
        <v>1</v>
      </c>
      <c r="R47" s="30">
        <f t="shared" si="0"/>
        <v>9000</v>
      </c>
      <c r="S47" s="30">
        <f t="shared" si="1"/>
        <v>9183.673469387755</v>
      </c>
      <c r="T47" s="93"/>
      <c r="U47" s="45">
        <v>0</v>
      </c>
      <c r="V47" s="45">
        <v>0.02</v>
      </c>
      <c r="W47" s="4">
        <f t="shared" si="4"/>
        <v>326050</v>
      </c>
      <c r="X47" s="4" t="s">
        <v>477</v>
      </c>
      <c r="Y47" s="93"/>
      <c r="Z47" s="27"/>
      <c r="AA47" s="27"/>
      <c r="AB47" s="27"/>
      <c r="AC47" s="31"/>
      <c r="AD47" s="34"/>
      <c r="AE47" s="141"/>
      <c r="AF47" s="116"/>
      <c r="AG47" s="116"/>
      <c r="AH47" s="116"/>
      <c r="AI47" s="116"/>
      <c r="AJ47" s="116"/>
      <c r="AK47" s="116"/>
      <c r="AL47" s="116"/>
      <c r="AM47" s="116"/>
      <c r="AN47" s="116"/>
      <c r="AO47" s="116"/>
      <c r="AP47" s="116"/>
      <c r="AQ47" s="116"/>
      <c r="AR47" s="116"/>
      <c r="AS47" s="116"/>
    </row>
    <row r="48" spans="1:45" s="96" customFormat="1" ht="39">
      <c r="A48" s="131" t="s">
        <v>428</v>
      </c>
      <c r="B48" s="131" t="s">
        <v>429</v>
      </c>
      <c r="C48" s="131" t="s">
        <v>329</v>
      </c>
      <c r="D48" s="87" t="s">
        <v>490</v>
      </c>
      <c r="E48" s="112"/>
      <c r="F48" s="55"/>
      <c r="G48" s="55"/>
      <c r="H48" s="16"/>
      <c r="I48" s="16"/>
      <c r="J48" s="16"/>
      <c r="K48" s="55"/>
      <c r="L48" s="55"/>
      <c r="M48" s="16"/>
      <c r="N48" s="16"/>
      <c r="O48" s="31"/>
      <c r="P48" s="55">
        <v>1</v>
      </c>
      <c r="Q48" s="55">
        <v>1</v>
      </c>
      <c r="R48" s="30">
        <f t="shared" si="0"/>
        <v>9000</v>
      </c>
      <c r="S48" s="30">
        <f t="shared" si="1"/>
        <v>9000</v>
      </c>
      <c r="T48" s="93"/>
      <c r="U48" s="55"/>
      <c r="V48" s="55"/>
      <c r="W48" s="3"/>
      <c r="X48" s="3"/>
      <c r="Y48" s="93"/>
      <c r="Z48" s="27"/>
      <c r="AA48" s="27"/>
      <c r="AB48" s="27"/>
      <c r="AC48" s="31"/>
      <c r="AD48" s="34"/>
      <c r="AE48" s="141"/>
      <c r="AF48" s="116"/>
      <c r="AG48" s="116"/>
      <c r="AH48" s="116"/>
      <c r="AI48" s="116"/>
      <c r="AJ48" s="116"/>
      <c r="AK48" s="116"/>
      <c r="AL48" s="116"/>
      <c r="AM48" s="116"/>
      <c r="AN48" s="116"/>
      <c r="AO48" s="116"/>
      <c r="AP48" s="116"/>
      <c r="AQ48" s="116"/>
      <c r="AR48" s="116"/>
      <c r="AS48" s="116"/>
    </row>
    <row r="49" spans="1:45" s="96" customFormat="1" ht="66">
      <c r="A49" s="84" t="s">
        <v>330</v>
      </c>
      <c r="B49" s="84" t="s">
        <v>331</v>
      </c>
      <c r="C49" s="84" t="s">
        <v>457</v>
      </c>
      <c r="D49" s="41" t="s">
        <v>227</v>
      </c>
      <c r="E49" s="112"/>
      <c r="F49" s="45"/>
      <c r="G49" s="45"/>
      <c r="H49" s="21"/>
      <c r="I49" s="21"/>
      <c r="J49" s="16"/>
      <c r="K49" s="45">
        <v>0.005</v>
      </c>
      <c r="L49" s="45">
        <v>0.04</v>
      </c>
      <c r="M49" s="4">
        <f>6000/L49</f>
        <v>150000</v>
      </c>
      <c r="N49" s="4">
        <f>6000/K49</f>
        <v>1200000</v>
      </c>
      <c r="O49" s="31"/>
      <c r="P49" s="45">
        <v>0.68</v>
      </c>
      <c r="Q49" s="45">
        <v>0.93</v>
      </c>
      <c r="R49" s="30">
        <f t="shared" si="0"/>
        <v>9677.419354838708</v>
      </c>
      <c r="S49" s="30">
        <f t="shared" si="1"/>
        <v>13235.294117647058</v>
      </c>
      <c r="T49" s="93"/>
      <c r="U49" s="45">
        <v>0.07</v>
      </c>
      <c r="V49" s="45">
        <v>0.32</v>
      </c>
      <c r="W49" s="4">
        <f aca="true" t="shared" si="6" ref="W49:W56">6521/V49</f>
        <v>20378.125</v>
      </c>
      <c r="X49" s="4">
        <f aca="true" t="shared" si="7" ref="X49:X56">6521/U49</f>
        <v>93157.14285714286</v>
      </c>
      <c r="Y49" s="93"/>
      <c r="Z49" s="27"/>
      <c r="AA49" s="27"/>
      <c r="AB49" s="27"/>
      <c r="AC49" s="31"/>
      <c r="AD49" s="34"/>
      <c r="AE49" s="141"/>
      <c r="AF49" s="116"/>
      <c r="AG49" s="116"/>
      <c r="AH49" s="116"/>
      <c r="AI49" s="116"/>
      <c r="AJ49" s="116"/>
      <c r="AK49" s="116"/>
      <c r="AL49" s="116"/>
      <c r="AM49" s="116"/>
      <c r="AN49" s="116"/>
      <c r="AO49" s="116"/>
      <c r="AP49" s="116"/>
      <c r="AQ49" s="116"/>
      <c r="AR49" s="116"/>
      <c r="AS49" s="116"/>
    </row>
    <row r="50" spans="1:45" s="96" customFormat="1" ht="52.5">
      <c r="A50" s="131" t="s">
        <v>458</v>
      </c>
      <c r="B50" s="131" t="s">
        <v>459</v>
      </c>
      <c r="C50" s="131" t="s">
        <v>460</v>
      </c>
      <c r="D50" s="87" t="s">
        <v>228</v>
      </c>
      <c r="E50" s="112"/>
      <c r="F50" s="55"/>
      <c r="G50" s="55"/>
      <c r="H50" s="16"/>
      <c r="I50" s="16"/>
      <c r="J50" s="16"/>
      <c r="K50" s="55">
        <v>0</v>
      </c>
      <c r="L50" s="55">
        <v>0.005</v>
      </c>
      <c r="M50" s="3">
        <f>6000/L50</f>
        <v>1200000</v>
      </c>
      <c r="N50" s="3" t="s">
        <v>251</v>
      </c>
      <c r="O50" s="31"/>
      <c r="P50" s="55">
        <v>0.6</v>
      </c>
      <c r="Q50" s="55">
        <v>0.845</v>
      </c>
      <c r="R50" s="30">
        <f t="shared" si="0"/>
        <v>10650.887573964497</v>
      </c>
      <c r="S50" s="30">
        <f t="shared" si="1"/>
        <v>15000</v>
      </c>
      <c r="T50" s="93"/>
      <c r="U50" s="55">
        <v>0.155</v>
      </c>
      <c r="V50" s="55">
        <v>0.4</v>
      </c>
      <c r="W50" s="3">
        <f t="shared" si="6"/>
        <v>16302.5</v>
      </c>
      <c r="X50" s="3">
        <f t="shared" si="7"/>
        <v>42070.967741935485</v>
      </c>
      <c r="Y50" s="93"/>
      <c r="Z50" s="27"/>
      <c r="AA50" s="27"/>
      <c r="AB50" s="27"/>
      <c r="AC50" s="31"/>
      <c r="AD50" s="34"/>
      <c r="AE50" s="141"/>
      <c r="AF50" s="116"/>
      <c r="AG50" s="116"/>
      <c r="AH50" s="116"/>
      <c r="AI50" s="116"/>
      <c r="AJ50" s="116"/>
      <c r="AK50" s="116"/>
      <c r="AL50" s="116"/>
      <c r="AM50" s="116"/>
      <c r="AN50" s="116"/>
      <c r="AO50" s="116"/>
      <c r="AP50" s="116"/>
      <c r="AQ50" s="116"/>
      <c r="AR50" s="116"/>
      <c r="AS50" s="116"/>
    </row>
    <row r="51" spans="1:45" s="96" customFormat="1" ht="52.5">
      <c r="A51" s="84" t="s">
        <v>461</v>
      </c>
      <c r="B51" s="84" t="s">
        <v>462</v>
      </c>
      <c r="C51" s="84" t="s">
        <v>463</v>
      </c>
      <c r="D51" s="41" t="s">
        <v>229</v>
      </c>
      <c r="E51" s="112"/>
      <c r="F51" s="45"/>
      <c r="G51" s="45"/>
      <c r="H51" s="21"/>
      <c r="I51" s="21"/>
      <c r="J51" s="16"/>
      <c r="K51" s="45">
        <v>0.001</v>
      </c>
      <c r="L51" s="45">
        <v>0.02</v>
      </c>
      <c r="M51" s="4">
        <f>6000/L51</f>
        <v>300000</v>
      </c>
      <c r="N51" s="4">
        <f>6000/K51</f>
        <v>6000000</v>
      </c>
      <c r="O51" s="31"/>
      <c r="P51" s="45">
        <v>0.99</v>
      </c>
      <c r="Q51" s="45">
        <v>1</v>
      </c>
      <c r="R51" s="30">
        <f t="shared" si="0"/>
        <v>9000</v>
      </c>
      <c r="S51" s="30">
        <f t="shared" si="1"/>
        <v>9090.90909090909</v>
      </c>
      <c r="T51" s="93"/>
      <c r="U51" s="45">
        <v>0</v>
      </c>
      <c r="V51" s="45">
        <v>0.01</v>
      </c>
      <c r="W51" s="4">
        <f t="shared" si="6"/>
        <v>652100</v>
      </c>
      <c r="X51" s="4" t="s">
        <v>477</v>
      </c>
      <c r="Y51" s="93"/>
      <c r="Z51" s="27"/>
      <c r="AA51" s="27"/>
      <c r="AB51" s="27"/>
      <c r="AC51" s="31"/>
      <c r="AD51" s="34"/>
      <c r="AE51" s="141"/>
      <c r="AF51" s="116"/>
      <c r="AG51" s="116"/>
      <c r="AH51" s="116"/>
      <c r="AI51" s="116"/>
      <c r="AJ51" s="116"/>
      <c r="AK51" s="116"/>
      <c r="AL51" s="116"/>
      <c r="AM51" s="116"/>
      <c r="AN51" s="116"/>
      <c r="AO51" s="116"/>
      <c r="AP51" s="116"/>
      <c r="AQ51" s="116"/>
      <c r="AR51" s="116"/>
      <c r="AS51" s="116"/>
    </row>
    <row r="52" spans="1:45" s="96" customFormat="1" ht="52.5">
      <c r="A52" s="131" t="s">
        <v>464</v>
      </c>
      <c r="B52" s="131" t="s">
        <v>465</v>
      </c>
      <c r="C52" s="131" t="s">
        <v>466</v>
      </c>
      <c r="D52" s="87" t="s">
        <v>14</v>
      </c>
      <c r="E52" s="112"/>
      <c r="F52" s="55">
        <v>0</v>
      </c>
      <c r="G52" s="55">
        <v>0.005</v>
      </c>
      <c r="H52" s="3">
        <f>300/G52</f>
        <v>60000</v>
      </c>
      <c r="I52" s="3" t="s">
        <v>251</v>
      </c>
      <c r="J52" s="16"/>
      <c r="K52" s="55"/>
      <c r="L52" s="55"/>
      <c r="M52" s="16"/>
      <c r="N52" s="16"/>
      <c r="O52" s="31"/>
      <c r="P52" s="55">
        <v>0.395</v>
      </c>
      <c r="Q52" s="55">
        <v>0.902</v>
      </c>
      <c r="R52" s="30">
        <f t="shared" si="0"/>
        <v>9977.827050997783</v>
      </c>
      <c r="S52" s="30">
        <f t="shared" si="1"/>
        <v>22784.810126582277</v>
      </c>
      <c r="T52" s="93"/>
      <c r="U52" s="55">
        <v>0.098</v>
      </c>
      <c r="V52" s="55">
        <v>0.575</v>
      </c>
      <c r="W52" s="3">
        <f t="shared" si="6"/>
        <v>11340.869565217392</v>
      </c>
      <c r="X52" s="3">
        <f t="shared" si="7"/>
        <v>66540.8163265306</v>
      </c>
      <c r="Y52" s="93"/>
      <c r="Z52" s="66" t="s">
        <v>474</v>
      </c>
      <c r="AA52" s="66" t="s">
        <v>471</v>
      </c>
      <c r="AB52" s="27"/>
      <c r="AC52" s="31"/>
      <c r="AD52" s="34"/>
      <c r="AE52" s="141"/>
      <c r="AF52" s="116"/>
      <c r="AG52" s="116"/>
      <c r="AH52" s="116"/>
      <c r="AI52" s="116"/>
      <c r="AJ52" s="116"/>
      <c r="AK52" s="116"/>
      <c r="AL52" s="116"/>
      <c r="AM52" s="116"/>
      <c r="AN52" s="116"/>
      <c r="AO52" s="116"/>
      <c r="AP52" s="116"/>
      <c r="AQ52" s="116"/>
      <c r="AR52" s="116"/>
      <c r="AS52" s="116"/>
    </row>
    <row r="53" spans="1:45" s="96" customFormat="1" ht="52.5">
      <c r="A53" s="84" t="s">
        <v>467</v>
      </c>
      <c r="B53" s="84" t="s">
        <v>468</v>
      </c>
      <c r="C53" s="84" t="s">
        <v>335</v>
      </c>
      <c r="D53" s="41" t="s">
        <v>15</v>
      </c>
      <c r="E53" s="112"/>
      <c r="F53" s="45">
        <v>0</v>
      </c>
      <c r="G53" s="45">
        <v>0.002</v>
      </c>
      <c r="H53" s="4">
        <f>300/G53</f>
        <v>150000</v>
      </c>
      <c r="I53" s="4" t="s">
        <v>251</v>
      </c>
      <c r="J53" s="16"/>
      <c r="K53" s="45"/>
      <c r="L53" s="45"/>
      <c r="M53" s="21"/>
      <c r="N53" s="21"/>
      <c r="O53" s="31"/>
      <c r="P53" s="45">
        <v>0.498</v>
      </c>
      <c r="Q53" s="45">
        <v>0.918</v>
      </c>
      <c r="R53" s="30">
        <f t="shared" si="0"/>
        <v>9803.921568627451</v>
      </c>
      <c r="S53" s="30">
        <f t="shared" si="1"/>
        <v>18072.289156626506</v>
      </c>
      <c r="T53" s="93"/>
      <c r="U53" s="45">
        <v>0.082</v>
      </c>
      <c r="V53" s="45">
        <v>0.47</v>
      </c>
      <c r="W53" s="4">
        <f t="shared" si="6"/>
        <v>13874.468085106384</v>
      </c>
      <c r="X53" s="4">
        <f t="shared" si="7"/>
        <v>79524.39024390244</v>
      </c>
      <c r="Y53" s="93"/>
      <c r="Z53" s="66" t="s">
        <v>474</v>
      </c>
      <c r="AA53" s="66" t="s">
        <v>471</v>
      </c>
      <c r="AB53" s="27"/>
      <c r="AC53" s="31"/>
      <c r="AD53" s="34"/>
      <c r="AE53" s="141"/>
      <c r="AF53" s="116"/>
      <c r="AG53" s="116"/>
      <c r="AH53" s="116"/>
      <c r="AI53" s="116"/>
      <c r="AJ53" s="116"/>
      <c r="AK53" s="116"/>
      <c r="AL53" s="116"/>
      <c r="AM53" s="116"/>
      <c r="AN53" s="116"/>
      <c r="AO53" s="116"/>
      <c r="AP53" s="116"/>
      <c r="AQ53" s="116"/>
      <c r="AR53" s="116"/>
      <c r="AS53" s="116"/>
    </row>
    <row r="54" spans="1:45" s="96" customFormat="1" ht="52.5">
      <c r="A54" s="131" t="s">
        <v>469</v>
      </c>
      <c r="B54" s="131" t="s">
        <v>470</v>
      </c>
      <c r="C54" s="131" t="s">
        <v>336</v>
      </c>
      <c r="D54" s="87" t="s">
        <v>230</v>
      </c>
      <c r="E54" s="112"/>
      <c r="F54" s="55"/>
      <c r="G54" s="55"/>
      <c r="H54" s="16"/>
      <c r="I54" s="16"/>
      <c r="J54" s="16"/>
      <c r="K54" s="55"/>
      <c r="L54" s="55"/>
      <c r="M54" s="16"/>
      <c r="N54" s="16"/>
      <c r="O54" s="31"/>
      <c r="P54" s="55">
        <v>0.73</v>
      </c>
      <c r="Q54" s="55">
        <v>0.953</v>
      </c>
      <c r="R54" s="30">
        <f t="shared" si="0"/>
        <v>9443.86149003148</v>
      </c>
      <c r="S54" s="30">
        <f t="shared" si="1"/>
        <v>12328.767123287671</v>
      </c>
      <c r="T54" s="93"/>
      <c r="U54" s="55">
        <v>0.047</v>
      </c>
      <c r="V54" s="55">
        <v>0.27</v>
      </c>
      <c r="W54" s="3">
        <f t="shared" si="6"/>
        <v>24151.85185185185</v>
      </c>
      <c r="X54" s="3">
        <f t="shared" si="7"/>
        <v>138744.68085106384</v>
      </c>
      <c r="Y54" s="93"/>
      <c r="Z54" s="27"/>
      <c r="AA54" s="27"/>
      <c r="AB54" s="27"/>
      <c r="AC54" s="31"/>
      <c r="AD54" s="34"/>
      <c r="AE54" s="141"/>
      <c r="AF54" s="116"/>
      <c r="AG54" s="116"/>
      <c r="AH54" s="116"/>
      <c r="AI54" s="116"/>
      <c r="AJ54" s="116"/>
      <c r="AK54" s="116"/>
      <c r="AL54" s="116"/>
      <c r="AM54" s="116"/>
      <c r="AN54" s="116"/>
      <c r="AO54" s="116"/>
      <c r="AP54" s="116"/>
      <c r="AQ54" s="116"/>
      <c r="AR54" s="116"/>
      <c r="AS54" s="116"/>
    </row>
    <row r="55" spans="1:28" ht="52.5">
      <c r="A55" s="84" t="s">
        <v>337</v>
      </c>
      <c r="B55" s="84" t="s">
        <v>338</v>
      </c>
      <c r="C55" s="84" t="s">
        <v>339</v>
      </c>
      <c r="D55" s="41" t="s">
        <v>16</v>
      </c>
      <c r="E55" s="83"/>
      <c r="F55" s="81">
        <v>0</v>
      </c>
      <c r="G55" s="81">
        <v>0.002</v>
      </c>
      <c r="H55" s="51">
        <f>300/G55</f>
        <v>150000</v>
      </c>
      <c r="I55" s="51" t="s">
        <v>477</v>
      </c>
      <c r="J55" s="83"/>
      <c r="K55" s="81"/>
      <c r="L55" s="81"/>
      <c r="M55" s="51"/>
      <c r="N55" s="81"/>
      <c r="O55" s="83"/>
      <c r="P55" s="41">
        <v>0.873</v>
      </c>
      <c r="Q55" s="41">
        <v>0.972</v>
      </c>
      <c r="R55" s="30">
        <f t="shared" si="0"/>
        <v>9259.25925925926</v>
      </c>
      <c r="S55" s="30">
        <f>9000/P55</f>
        <v>10309.278350515464</v>
      </c>
      <c r="T55" s="112"/>
      <c r="U55" s="41">
        <v>0.028</v>
      </c>
      <c r="V55" s="41">
        <v>0.125</v>
      </c>
      <c r="W55" s="4">
        <f t="shared" si="6"/>
        <v>52168</v>
      </c>
      <c r="X55" s="4">
        <f t="shared" si="7"/>
        <v>232892.85714285713</v>
      </c>
      <c r="Y55" s="83"/>
      <c r="Z55" s="67"/>
      <c r="AA55" s="67"/>
      <c r="AB55" s="67"/>
    </row>
    <row r="56" spans="1:28" ht="52.5">
      <c r="A56" s="131" t="s">
        <v>340</v>
      </c>
      <c r="B56" s="131" t="s">
        <v>341</v>
      </c>
      <c r="C56" s="131" t="s">
        <v>342</v>
      </c>
      <c r="D56" s="87" t="s">
        <v>550</v>
      </c>
      <c r="E56" s="83"/>
      <c r="F56" s="83"/>
      <c r="G56" s="83"/>
      <c r="H56" s="58"/>
      <c r="I56" s="58"/>
      <c r="J56" s="112"/>
      <c r="K56" s="83">
        <v>0</v>
      </c>
      <c r="L56" s="83">
        <v>0.02</v>
      </c>
      <c r="M56" s="58">
        <f>6000/L56</f>
        <v>300000</v>
      </c>
      <c r="N56" s="83" t="s">
        <v>477</v>
      </c>
      <c r="O56" s="83"/>
      <c r="P56" s="87">
        <v>0.585</v>
      </c>
      <c r="Q56" s="87">
        <v>0.884</v>
      </c>
      <c r="R56" s="30">
        <f t="shared" si="0"/>
        <v>10180.995475113123</v>
      </c>
      <c r="S56" s="30">
        <f aca="true" t="shared" si="8" ref="S56:S105">9000/P56</f>
        <v>15384.615384615385</v>
      </c>
      <c r="T56" s="112"/>
      <c r="U56" s="87">
        <v>0.116</v>
      </c>
      <c r="V56" s="87">
        <v>0.395</v>
      </c>
      <c r="W56" s="3">
        <f t="shared" si="6"/>
        <v>16508.86075949367</v>
      </c>
      <c r="X56" s="3">
        <f t="shared" si="7"/>
        <v>56215.517241379304</v>
      </c>
      <c r="Y56" s="83"/>
      <c r="Z56" s="67"/>
      <c r="AA56" s="67"/>
      <c r="AB56" s="67"/>
    </row>
    <row r="57" spans="1:28" ht="52.5">
      <c r="A57" s="133" t="s">
        <v>343</v>
      </c>
      <c r="B57" s="84" t="s">
        <v>344</v>
      </c>
      <c r="C57" s="84" t="s">
        <v>345</v>
      </c>
      <c r="D57" s="41" t="s">
        <v>551</v>
      </c>
      <c r="E57" s="83"/>
      <c r="F57" s="81"/>
      <c r="G57" s="81"/>
      <c r="H57" s="51"/>
      <c r="I57" s="51"/>
      <c r="J57" s="112"/>
      <c r="K57" s="81">
        <v>0</v>
      </c>
      <c r="L57" s="81">
        <v>0.005</v>
      </c>
      <c r="M57" s="51">
        <f>6000/L57</f>
        <v>1200000</v>
      </c>
      <c r="N57" s="51" t="s">
        <v>477</v>
      </c>
      <c r="O57" s="83"/>
      <c r="P57" s="41">
        <v>0.74</v>
      </c>
      <c r="Q57" s="41">
        <v>0.985</v>
      </c>
      <c r="R57" s="30">
        <f t="shared" si="0"/>
        <v>9137.055837563452</v>
      </c>
      <c r="S57" s="30">
        <f t="shared" si="8"/>
        <v>12162.162162162162</v>
      </c>
      <c r="T57" s="112"/>
      <c r="U57" s="41">
        <v>0.015</v>
      </c>
      <c r="V57" s="41">
        <v>0.255</v>
      </c>
      <c r="W57" s="4">
        <f>6521/V57</f>
        <v>25572.549019607843</v>
      </c>
      <c r="X57" s="4">
        <f>6521/U57</f>
        <v>434733.3333333334</v>
      </c>
      <c r="Y57" s="83"/>
      <c r="Z57" s="67"/>
      <c r="AA57" s="67"/>
      <c r="AB57" s="67"/>
    </row>
    <row r="58" spans="1:28" ht="39">
      <c r="A58" s="131" t="s">
        <v>346</v>
      </c>
      <c r="B58" s="131" t="s">
        <v>347</v>
      </c>
      <c r="C58" s="131" t="s">
        <v>348</v>
      </c>
      <c r="D58" s="87" t="s">
        <v>552</v>
      </c>
      <c r="E58" s="83"/>
      <c r="F58" s="83"/>
      <c r="G58" s="83"/>
      <c r="H58" s="58"/>
      <c r="I58" s="58"/>
      <c r="J58" s="112"/>
      <c r="K58" s="83"/>
      <c r="L58" s="83"/>
      <c r="M58" s="58"/>
      <c r="N58" s="83"/>
      <c r="O58" s="83"/>
      <c r="P58" s="87">
        <v>0.93</v>
      </c>
      <c r="Q58" s="87">
        <v>1</v>
      </c>
      <c r="R58" s="30">
        <f t="shared" si="0"/>
        <v>9000</v>
      </c>
      <c r="S58" s="30">
        <f t="shared" si="8"/>
        <v>9677.419354838708</v>
      </c>
      <c r="T58" s="112"/>
      <c r="U58" s="87"/>
      <c r="V58" s="87"/>
      <c r="W58" s="56"/>
      <c r="X58" s="87"/>
      <c r="Y58" s="83"/>
      <c r="Z58" s="67" t="s">
        <v>553</v>
      </c>
      <c r="AA58" s="67" t="s">
        <v>474</v>
      </c>
      <c r="AB58" s="67"/>
    </row>
    <row r="59" spans="1:28" ht="52.5">
      <c r="A59" s="84" t="s">
        <v>349</v>
      </c>
      <c r="B59" s="84" t="s">
        <v>350</v>
      </c>
      <c r="C59" s="84" t="s">
        <v>351</v>
      </c>
      <c r="D59" s="41" t="s">
        <v>554</v>
      </c>
      <c r="E59" s="83"/>
      <c r="F59" s="81"/>
      <c r="G59" s="81"/>
      <c r="H59" s="51"/>
      <c r="I59" s="51"/>
      <c r="J59" s="112"/>
      <c r="K59" s="81">
        <v>0</v>
      </c>
      <c r="L59" s="81">
        <v>0.01</v>
      </c>
      <c r="M59" s="51">
        <f>6000/L59</f>
        <v>600000</v>
      </c>
      <c r="N59" s="51" t="s">
        <v>477</v>
      </c>
      <c r="O59" s="83"/>
      <c r="P59" s="41">
        <v>0.94</v>
      </c>
      <c r="Q59" s="41">
        <v>1</v>
      </c>
      <c r="R59" s="30">
        <f t="shared" si="0"/>
        <v>9000</v>
      </c>
      <c r="S59" s="30">
        <f t="shared" si="8"/>
        <v>9574.468085106384</v>
      </c>
      <c r="T59" s="112"/>
      <c r="U59" s="41">
        <v>0</v>
      </c>
      <c r="V59" s="41">
        <v>0.05</v>
      </c>
      <c r="W59" s="4">
        <f>6521/V59</f>
        <v>130420</v>
      </c>
      <c r="X59" s="4" t="s">
        <v>477</v>
      </c>
      <c r="Y59" s="83"/>
      <c r="Z59" s="67"/>
      <c r="AA59" s="67"/>
      <c r="AB59" s="67"/>
    </row>
    <row r="60" spans="1:28" ht="52.5">
      <c r="A60" s="131" t="s">
        <v>352</v>
      </c>
      <c r="B60" s="131" t="s">
        <v>353</v>
      </c>
      <c r="C60" s="131" t="s">
        <v>354</v>
      </c>
      <c r="D60" s="87" t="s">
        <v>555</v>
      </c>
      <c r="E60" s="83"/>
      <c r="F60" s="83"/>
      <c r="G60" s="83"/>
      <c r="H60" s="58"/>
      <c r="I60" s="58"/>
      <c r="J60" s="112"/>
      <c r="K60" s="83"/>
      <c r="L60" s="83"/>
      <c r="M60" s="58"/>
      <c r="N60" s="83"/>
      <c r="O60" s="83"/>
      <c r="P60" s="87">
        <v>0.95</v>
      </c>
      <c r="Q60" s="87">
        <v>1</v>
      </c>
      <c r="R60" s="30">
        <f t="shared" si="0"/>
        <v>9000</v>
      </c>
      <c r="S60" s="30">
        <f t="shared" si="8"/>
        <v>9473.684210526317</v>
      </c>
      <c r="T60" s="112"/>
      <c r="U60" s="87"/>
      <c r="V60" s="87"/>
      <c r="W60" s="56"/>
      <c r="X60" s="87"/>
      <c r="Y60" s="83"/>
      <c r="Z60" s="67" t="s">
        <v>553</v>
      </c>
      <c r="AA60" s="67"/>
      <c r="AB60" s="67"/>
    </row>
    <row r="61" spans="1:28" ht="52.5">
      <c r="A61" s="84" t="s">
        <v>355</v>
      </c>
      <c r="B61" s="84" t="s">
        <v>356</v>
      </c>
      <c r="C61" s="84" t="s">
        <v>357</v>
      </c>
      <c r="D61" s="41" t="s">
        <v>552</v>
      </c>
      <c r="E61" s="83"/>
      <c r="F61" s="81"/>
      <c r="G61" s="81"/>
      <c r="H61" s="51"/>
      <c r="I61" s="51"/>
      <c r="J61" s="112"/>
      <c r="K61" s="81"/>
      <c r="L61" s="81"/>
      <c r="M61" s="51"/>
      <c r="N61" s="81"/>
      <c r="O61" s="83"/>
      <c r="P61" s="41">
        <v>0.93</v>
      </c>
      <c r="Q61" s="41">
        <v>1</v>
      </c>
      <c r="R61" s="30">
        <f t="shared" si="0"/>
        <v>9000</v>
      </c>
      <c r="S61" s="30">
        <f t="shared" si="8"/>
        <v>9677.419354838708</v>
      </c>
      <c r="T61" s="112"/>
      <c r="U61" s="41"/>
      <c r="V61" s="41"/>
      <c r="W61" s="46"/>
      <c r="X61" s="41"/>
      <c r="Y61" s="83"/>
      <c r="Z61" s="67" t="s">
        <v>553</v>
      </c>
      <c r="AA61" s="67" t="s">
        <v>474</v>
      </c>
      <c r="AB61" s="67"/>
    </row>
    <row r="62" spans="1:28" ht="52.5">
      <c r="A62" s="131" t="s">
        <v>358</v>
      </c>
      <c r="B62" s="131" t="s">
        <v>359</v>
      </c>
      <c r="C62" s="131" t="s">
        <v>360</v>
      </c>
      <c r="D62" s="40" t="s">
        <v>300</v>
      </c>
      <c r="E62" s="83"/>
      <c r="F62" s="83"/>
      <c r="G62" s="83"/>
      <c r="H62" s="58"/>
      <c r="I62" s="58"/>
      <c r="J62" s="112"/>
      <c r="K62" s="83">
        <v>0</v>
      </c>
      <c r="L62" s="81">
        <v>0.02</v>
      </c>
      <c r="M62" s="58">
        <f>6000/L62</f>
        <v>300000</v>
      </c>
      <c r="N62" s="83" t="s">
        <v>477</v>
      </c>
      <c r="O62" s="83"/>
      <c r="P62" s="87">
        <v>0.86</v>
      </c>
      <c r="Q62" s="87">
        <v>0.99</v>
      </c>
      <c r="R62" s="30">
        <f t="shared" si="0"/>
        <v>9090.90909090909</v>
      </c>
      <c r="S62" s="30">
        <f t="shared" si="8"/>
        <v>10465.116279069767</v>
      </c>
      <c r="T62" s="112"/>
      <c r="U62" s="87">
        <v>0.01</v>
      </c>
      <c r="V62" s="87">
        <v>0.05</v>
      </c>
      <c r="W62" s="3">
        <f>6521/V62</f>
        <v>130420</v>
      </c>
      <c r="X62" s="3">
        <f>6521/U62</f>
        <v>652100</v>
      </c>
      <c r="Y62" s="83"/>
      <c r="Z62" s="67" t="s">
        <v>553</v>
      </c>
      <c r="AA62" s="67" t="s">
        <v>474</v>
      </c>
      <c r="AB62" s="67"/>
    </row>
    <row r="63" spans="1:28" ht="52.5">
      <c r="A63" s="101" t="s">
        <v>361</v>
      </c>
      <c r="B63" s="101" t="s">
        <v>362</v>
      </c>
      <c r="C63" s="101" t="s">
        <v>363</v>
      </c>
      <c r="D63" s="41" t="s">
        <v>556</v>
      </c>
      <c r="E63" s="83"/>
      <c r="F63" s="81"/>
      <c r="G63" s="81"/>
      <c r="H63" s="51"/>
      <c r="I63" s="51"/>
      <c r="J63" s="112"/>
      <c r="K63" s="81">
        <v>0</v>
      </c>
      <c r="L63" s="81">
        <v>0.005</v>
      </c>
      <c r="M63" s="51">
        <f>6000/L63</f>
        <v>1200000</v>
      </c>
      <c r="N63" s="51" t="s">
        <v>477</v>
      </c>
      <c r="O63" s="83"/>
      <c r="P63" s="41">
        <v>0.945</v>
      </c>
      <c r="Q63" s="41">
        <v>1</v>
      </c>
      <c r="R63" s="30">
        <f t="shared" si="0"/>
        <v>9000</v>
      </c>
      <c r="S63" s="30">
        <f t="shared" si="8"/>
        <v>9523.809523809525</v>
      </c>
      <c r="T63" s="112"/>
      <c r="U63" s="41"/>
      <c r="V63" s="41"/>
      <c r="W63" s="46"/>
      <c r="X63" s="41"/>
      <c r="Y63" s="83"/>
      <c r="Z63" s="67" t="s">
        <v>557</v>
      </c>
      <c r="AA63" s="67"/>
      <c r="AB63" s="67"/>
    </row>
    <row r="64" spans="1:28" ht="39">
      <c r="A64" s="104" t="s">
        <v>364</v>
      </c>
      <c r="B64" s="104" t="s">
        <v>365</v>
      </c>
      <c r="C64" s="104" t="s">
        <v>366</v>
      </c>
      <c r="D64" s="40" t="s">
        <v>558</v>
      </c>
      <c r="E64" s="83"/>
      <c r="F64" s="83"/>
      <c r="G64" s="83"/>
      <c r="H64" s="58"/>
      <c r="I64" s="58"/>
      <c r="J64" s="112"/>
      <c r="K64" s="83"/>
      <c r="L64" s="83"/>
      <c r="M64" s="58"/>
      <c r="N64" s="83"/>
      <c r="O64" s="83"/>
      <c r="P64" s="87">
        <v>0.95</v>
      </c>
      <c r="Q64" s="87">
        <v>0.995</v>
      </c>
      <c r="R64" s="30">
        <f t="shared" si="0"/>
        <v>9045.226130653265</v>
      </c>
      <c r="S64" s="30">
        <f t="shared" si="8"/>
        <v>9473.684210526317</v>
      </c>
      <c r="T64" s="112"/>
      <c r="U64" s="87">
        <v>0.005</v>
      </c>
      <c r="V64" s="87">
        <v>0.05</v>
      </c>
      <c r="W64" s="3">
        <f aca="true" t="shared" si="9" ref="W64:W75">6521/V64</f>
        <v>130420</v>
      </c>
      <c r="X64" s="3">
        <f aca="true" t="shared" si="10" ref="X64:X73">6521/U64</f>
        <v>1304200</v>
      </c>
      <c r="Y64" s="83"/>
      <c r="Z64" s="67"/>
      <c r="AA64" s="67"/>
      <c r="AB64" s="67"/>
    </row>
    <row r="65" spans="1:28" ht="78.75">
      <c r="A65" s="84" t="s">
        <v>367</v>
      </c>
      <c r="B65" s="84" t="s">
        <v>368</v>
      </c>
      <c r="C65" s="84" t="s">
        <v>369</v>
      </c>
      <c r="D65" s="41" t="s">
        <v>559</v>
      </c>
      <c r="E65" s="83"/>
      <c r="F65" s="81"/>
      <c r="G65" s="81"/>
      <c r="H65" s="51"/>
      <c r="I65" s="51"/>
      <c r="J65" s="112"/>
      <c r="K65" s="81">
        <v>0</v>
      </c>
      <c r="L65" s="81">
        <v>0.001</v>
      </c>
      <c r="M65" s="51">
        <f>6000/L65</f>
        <v>6000000</v>
      </c>
      <c r="N65" s="51" t="s">
        <v>477</v>
      </c>
      <c r="O65" s="83"/>
      <c r="P65" s="41">
        <v>0.679</v>
      </c>
      <c r="Q65" s="170">
        <v>0.933</v>
      </c>
      <c r="R65" s="30">
        <f t="shared" si="0"/>
        <v>9646.302250803858</v>
      </c>
      <c r="S65" s="30">
        <f t="shared" si="8"/>
        <v>13254.786450662737</v>
      </c>
      <c r="T65" s="112"/>
      <c r="U65" s="41">
        <v>0.067</v>
      </c>
      <c r="V65" s="41">
        <v>0.28</v>
      </c>
      <c r="W65" s="4">
        <f t="shared" si="9"/>
        <v>23289.285714285714</v>
      </c>
      <c r="X65" s="4">
        <f t="shared" si="10"/>
        <v>97328.35820895522</v>
      </c>
      <c r="Y65" s="83"/>
      <c r="Z65" s="67" t="s">
        <v>560</v>
      </c>
      <c r="AA65" s="67" t="s">
        <v>561</v>
      </c>
      <c r="AB65" s="67"/>
    </row>
    <row r="66" spans="1:28" ht="52.5">
      <c r="A66" s="131" t="s">
        <v>370</v>
      </c>
      <c r="B66" s="131" t="s">
        <v>371</v>
      </c>
      <c r="C66" s="131" t="s">
        <v>372</v>
      </c>
      <c r="D66" s="40" t="s">
        <v>562</v>
      </c>
      <c r="E66" s="83"/>
      <c r="F66" s="83"/>
      <c r="G66" s="83"/>
      <c r="H66" s="58"/>
      <c r="I66" s="58"/>
      <c r="J66" s="112"/>
      <c r="K66" s="83">
        <v>0</v>
      </c>
      <c r="L66" s="83">
        <v>0.001</v>
      </c>
      <c r="M66" s="58">
        <f>6000/L66</f>
        <v>6000000</v>
      </c>
      <c r="N66" s="83" t="s">
        <v>477</v>
      </c>
      <c r="O66" s="83"/>
      <c r="P66" s="87">
        <v>0.919</v>
      </c>
      <c r="Q66" s="174">
        <v>0.995</v>
      </c>
      <c r="R66" s="30">
        <f t="shared" si="0"/>
        <v>9045.226130653265</v>
      </c>
      <c r="S66" s="30">
        <f t="shared" si="8"/>
        <v>9793.253536452665</v>
      </c>
      <c r="T66" s="112"/>
      <c r="U66" s="87">
        <v>0.005</v>
      </c>
      <c r="V66" s="87">
        <v>0.05</v>
      </c>
      <c r="W66" s="3">
        <f t="shared" si="9"/>
        <v>130420</v>
      </c>
      <c r="X66" s="3">
        <f t="shared" si="10"/>
        <v>1304200</v>
      </c>
      <c r="Y66" s="83"/>
      <c r="Z66" s="67" t="s">
        <v>560</v>
      </c>
      <c r="AA66" s="67"/>
      <c r="AB66" s="67"/>
    </row>
    <row r="67" spans="1:28" ht="66">
      <c r="A67" s="84" t="s">
        <v>373</v>
      </c>
      <c r="B67" s="84" t="s">
        <v>374</v>
      </c>
      <c r="C67" s="84" t="s">
        <v>375</v>
      </c>
      <c r="D67" s="41" t="s">
        <v>17</v>
      </c>
      <c r="E67" s="83"/>
      <c r="F67" s="81">
        <v>0</v>
      </c>
      <c r="G67" s="81">
        <v>0.005</v>
      </c>
      <c r="H67" s="51">
        <f>300/G67</f>
        <v>60000</v>
      </c>
      <c r="I67" s="51" t="s">
        <v>477</v>
      </c>
      <c r="J67" s="112"/>
      <c r="K67" s="81">
        <v>0</v>
      </c>
      <c r="L67" s="81">
        <v>0.01</v>
      </c>
      <c r="M67" s="51">
        <f>6000/L67</f>
        <v>600000</v>
      </c>
      <c r="N67" s="51" t="s">
        <v>477</v>
      </c>
      <c r="O67" s="83"/>
      <c r="P67" s="41">
        <v>0.675</v>
      </c>
      <c r="Q67" s="41">
        <v>0.967</v>
      </c>
      <c r="R67" s="30">
        <f t="shared" si="0"/>
        <v>9307.135470527404</v>
      </c>
      <c r="S67" s="30">
        <f t="shared" si="8"/>
        <v>13333.333333333332</v>
      </c>
      <c r="T67" s="112"/>
      <c r="U67" s="41">
        <v>0.033</v>
      </c>
      <c r="V67" s="41">
        <v>0.31</v>
      </c>
      <c r="W67" s="4">
        <f t="shared" si="9"/>
        <v>21035.483870967742</v>
      </c>
      <c r="X67" s="4">
        <f t="shared" si="10"/>
        <v>197606.0606060606</v>
      </c>
      <c r="Y67" s="83"/>
      <c r="Z67" s="67"/>
      <c r="AA67" s="67"/>
      <c r="AB67" s="67"/>
    </row>
    <row r="68" spans="1:28" ht="66">
      <c r="A68" s="131" t="s">
        <v>376</v>
      </c>
      <c r="B68" s="131" t="s">
        <v>377</v>
      </c>
      <c r="C68" s="131" t="s">
        <v>378</v>
      </c>
      <c r="D68" s="40" t="s">
        <v>563</v>
      </c>
      <c r="E68" s="83"/>
      <c r="F68" s="83"/>
      <c r="G68" s="83"/>
      <c r="H68" s="58"/>
      <c r="I68" s="58"/>
      <c r="J68" s="112"/>
      <c r="K68" s="83"/>
      <c r="L68" s="83"/>
      <c r="M68" s="58"/>
      <c r="N68" s="83"/>
      <c r="O68" s="83"/>
      <c r="P68" s="87">
        <v>0.755</v>
      </c>
      <c r="Q68" s="87">
        <v>0.935</v>
      </c>
      <c r="R68" s="30">
        <f t="shared" si="0"/>
        <v>9625.668449197861</v>
      </c>
      <c r="S68" s="30">
        <f t="shared" si="8"/>
        <v>11920.529801324503</v>
      </c>
      <c r="T68" s="112"/>
      <c r="U68" s="87">
        <v>0.015</v>
      </c>
      <c r="V68" s="87">
        <v>0.045</v>
      </c>
      <c r="W68" s="3">
        <f t="shared" si="9"/>
        <v>144911.11111111112</v>
      </c>
      <c r="X68" s="3">
        <f t="shared" si="10"/>
        <v>434733.3333333334</v>
      </c>
      <c r="Y68" s="83"/>
      <c r="Z68" s="120" t="s">
        <v>564</v>
      </c>
      <c r="AA68" s="67"/>
      <c r="AB68" s="67"/>
    </row>
    <row r="69" spans="1:28" ht="39">
      <c r="A69" s="84" t="s">
        <v>379</v>
      </c>
      <c r="B69" s="84" t="s">
        <v>380</v>
      </c>
      <c r="C69" s="101" t="s">
        <v>381</v>
      </c>
      <c r="D69" s="41" t="s">
        <v>18</v>
      </c>
      <c r="E69" s="83"/>
      <c r="F69" s="81"/>
      <c r="G69" s="81"/>
      <c r="H69" s="51"/>
      <c r="I69" s="51"/>
      <c r="J69" s="112"/>
      <c r="K69" s="81">
        <v>0.005</v>
      </c>
      <c r="L69" s="81">
        <v>0.04</v>
      </c>
      <c r="M69" s="51">
        <f>6000/L69</f>
        <v>150000</v>
      </c>
      <c r="N69" s="51">
        <f>6000/K69</f>
        <v>1200000</v>
      </c>
      <c r="O69" s="83"/>
      <c r="P69" s="41">
        <v>0.73</v>
      </c>
      <c r="Q69" s="41">
        <v>0.97</v>
      </c>
      <c r="R69" s="30">
        <f t="shared" si="0"/>
        <v>9278.350515463917</v>
      </c>
      <c r="S69" s="30">
        <f t="shared" si="8"/>
        <v>12328.767123287671</v>
      </c>
      <c r="T69" s="112"/>
      <c r="U69" s="41">
        <v>0.025</v>
      </c>
      <c r="V69" s="41">
        <v>0.19</v>
      </c>
      <c r="W69" s="4">
        <f t="shared" si="9"/>
        <v>34321.05263157895</v>
      </c>
      <c r="X69" s="4">
        <f t="shared" si="10"/>
        <v>260840</v>
      </c>
      <c r="Y69" s="83"/>
      <c r="Z69" s="67" t="s">
        <v>560</v>
      </c>
      <c r="AA69" s="67" t="s">
        <v>561</v>
      </c>
      <c r="AB69" s="67"/>
    </row>
    <row r="70" spans="1:28" ht="52.5">
      <c r="A70" s="104" t="s">
        <v>382</v>
      </c>
      <c r="B70" s="104" t="s">
        <v>383</v>
      </c>
      <c r="C70" s="104" t="s">
        <v>384</v>
      </c>
      <c r="D70" s="40" t="s">
        <v>551</v>
      </c>
      <c r="E70" s="83"/>
      <c r="F70" s="83"/>
      <c r="G70" s="83"/>
      <c r="H70" s="58"/>
      <c r="I70" s="58"/>
      <c r="J70" s="112"/>
      <c r="K70" s="83">
        <v>0</v>
      </c>
      <c r="L70" s="83">
        <v>0.005</v>
      </c>
      <c r="M70" s="58">
        <f>6000/L70</f>
        <v>1200000</v>
      </c>
      <c r="N70" s="83" t="s">
        <v>477</v>
      </c>
      <c r="O70" s="83"/>
      <c r="P70" s="87">
        <v>0.74</v>
      </c>
      <c r="Q70" s="87">
        <v>0.985</v>
      </c>
      <c r="R70" s="30">
        <f t="shared" si="0"/>
        <v>9137.055837563452</v>
      </c>
      <c r="S70" s="30">
        <f t="shared" si="8"/>
        <v>12162.162162162162</v>
      </c>
      <c r="T70" s="112"/>
      <c r="U70" s="87">
        <v>0.015</v>
      </c>
      <c r="V70" s="87">
        <v>0.255</v>
      </c>
      <c r="W70" s="3">
        <f t="shared" si="9"/>
        <v>25572.549019607843</v>
      </c>
      <c r="X70" s="3">
        <f t="shared" si="10"/>
        <v>434733.3333333334</v>
      </c>
      <c r="Y70" s="83"/>
      <c r="Z70" s="67"/>
      <c r="AA70" s="67"/>
      <c r="AB70" s="67"/>
    </row>
    <row r="71" spans="1:28" ht="52.5">
      <c r="A71" s="101" t="s">
        <v>385</v>
      </c>
      <c r="B71" s="101" t="s">
        <v>386</v>
      </c>
      <c r="C71" s="101" t="s">
        <v>387</v>
      </c>
      <c r="D71" s="41" t="s">
        <v>565</v>
      </c>
      <c r="E71" s="83"/>
      <c r="F71" s="81"/>
      <c r="G71" s="81"/>
      <c r="H71" s="51"/>
      <c r="I71" s="51"/>
      <c r="J71" s="112"/>
      <c r="K71" s="81"/>
      <c r="L71" s="81"/>
      <c r="M71" s="51"/>
      <c r="N71" s="81"/>
      <c r="O71" s="83"/>
      <c r="P71" s="41">
        <v>0.67</v>
      </c>
      <c r="Q71" s="41">
        <v>0.899</v>
      </c>
      <c r="R71" s="30">
        <f t="shared" si="0"/>
        <v>10011.123470522803</v>
      </c>
      <c r="S71" s="30">
        <f t="shared" si="8"/>
        <v>13432.835820895521</v>
      </c>
      <c r="T71" s="112"/>
      <c r="U71" s="41">
        <v>0.001</v>
      </c>
      <c r="V71" s="41">
        <v>0.03</v>
      </c>
      <c r="W71" s="4">
        <f t="shared" si="9"/>
        <v>217366.6666666667</v>
      </c>
      <c r="X71" s="4">
        <f t="shared" si="10"/>
        <v>6521000</v>
      </c>
      <c r="Y71" s="83"/>
      <c r="Z71" s="121" t="s">
        <v>566</v>
      </c>
      <c r="AA71" s="67"/>
      <c r="AB71" s="67"/>
    </row>
    <row r="72" spans="1:28" ht="52.5">
      <c r="A72" s="131" t="s">
        <v>388</v>
      </c>
      <c r="B72" s="131" t="s">
        <v>389</v>
      </c>
      <c r="C72" s="131" t="s">
        <v>390</v>
      </c>
      <c r="D72" s="40" t="s">
        <v>19</v>
      </c>
      <c r="E72" s="83"/>
      <c r="F72" s="83">
        <v>0</v>
      </c>
      <c r="G72" s="83">
        <v>0.005</v>
      </c>
      <c r="H72" s="58">
        <f>300/G72</f>
        <v>60000</v>
      </c>
      <c r="I72" s="58" t="s">
        <v>477</v>
      </c>
      <c r="J72" s="112"/>
      <c r="K72" s="83"/>
      <c r="L72" s="83"/>
      <c r="M72" s="58"/>
      <c r="N72" s="83"/>
      <c r="O72" s="83"/>
      <c r="P72" s="87">
        <v>0.365</v>
      </c>
      <c r="Q72" s="87">
        <v>0.824</v>
      </c>
      <c r="R72" s="30">
        <f t="shared" si="0"/>
        <v>10922.330097087379</v>
      </c>
      <c r="S72" s="30">
        <f t="shared" si="8"/>
        <v>24657.534246575342</v>
      </c>
      <c r="T72" s="112"/>
      <c r="U72" s="87">
        <v>0.176</v>
      </c>
      <c r="V72" s="87">
        <v>0.63</v>
      </c>
      <c r="W72" s="3">
        <f t="shared" si="9"/>
        <v>10350.79365079365</v>
      </c>
      <c r="X72" s="3">
        <f t="shared" si="10"/>
        <v>37051.13636363637</v>
      </c>
      <c r="Y72" s="83"/>
      <c r="Z72" s="67"/>
      <c r="AA72" s="67"/>
      <c r="AB72" s="67"/>
    </row>
    <row r="73" spans="1:28" ht="52.5">
      <c r="A73" s="84" t="s">
        <v>391</v>
      </c>
      <c r="B73" s="84" t="s">
        <v>392</v>
      </c>
      <c r="C73" s="84" t="s">
        <v>393</v>
      </c>
      <c r="D73" s="41" t="s">
        <v>20</v>
      </c>
      <c r="E73" s="83"/>
      <c r="F73" s="81"/>
      <c r="G73" s="81"/>
      <c r="H73" s="51"/>
      <c r="I73" s="51"/>
      <c r="J73" s="112"/>
      <c r="K73" s="81"/>
      <c r="L73" s="81"/>
      <c r="M73" s="51"/>
      <c r="N73" s="81"/>
      <c r="O73" s="83"/>
      <c r="P73" s="41">
        <v>0.34</v>
      </c>
      <c r="Q73" s="41">
        <v>0.824</v>
      </c>
      <c r="R73" s="30">
        <f aca="true" t="shared" si="11" ref="R73:R105">9000/Q73</f>
        <v>10922.330097087379</v>
      </c>
      <c r="S73" s="30">
        <f t="shared" si="8"/>
        <v>26470.588235294115</v>
      </c>
      <c r="T73" s="112"/>
      <c r="U73" s="41">
        <v>0.176</v>
      </c>
      <c r="V73" s="41">
        <v>0.66</v>
      </c>
      <c r="W73" s="4">
        <f t="shared" si="9"/>
        <v>9880.30303030303</v>
      </c>
      <c r="X73" s="4">
        <f t="shared" si="10"/>
        <v>37051.13636363637</v>
      </c>
      <c r="Y73" s="83"/>
      <c r="Z73" s="67"/>
      <c r="AA73" s="67"/>
      <c r="AB73" s="67"/>
    </row>
    <row r="74" spans="1:28" ht="26.25">
      <c r="A74" s="131" t="s">
        <v>394</v>
      </c>
      <c r="B74" s="131" t="s">
        <v>395</v>
      </c>
      <c r="C74" s="131" t="s">
        <v>255</v>
      </c>
      <c r="D74" s="40" t="s">
        <v>567</v>
      </c>
      <c r="E74" s="83"/>
      <c r="F74" s="83"/>
      <c r="G74" s="83"/>
      <c r="H74" s="58"/>
      <c r="I74" s="58"/>
      <c r="J74" s="112"/>
      <c r="K74" s="83">
        <v>0</v>
      </c>
      <c r="L74" s="83">
        <v>0.005</v>
      </c>
      <c r="M74" s="58">
        <f>6000/L74</f>
        <v>1200000</v>
      </c>
      <c r="N74" s="83" t="s">
        <v>477</v>
      </c>
      <c r="O74" s="83"/>
      <c r="P74" s="87">
        <v>0.975</v>
      </c>
      <c r="Q74" s="87">
        <v>1</v>
      </c>
      <c r="R74" s="30">
        <f t="shared" si="11"/>
        <v>9000</v>
      </c>
      <c r="S74" s="30">
        <f t="shared" si="8"/>
        <v>9230.76923076923</v>
      </c>
      <c r="T74" s="112"/>
      <c r="U74" s="87">
        <v>0</v>
      </c>
      <c r="V74" s="87">
        <v>0.02</v>
      </c>
      <c r="W74" s="3">
        <f t="shared" si="9"/>
        <v>326050</v>
      </c>
      <c r="X74" s="3" t="s">
        <v>477</v>
      </c>
      <c r="Y74" s="83"/>
      <c r="Z74" s="67"/>
      <c r="AA74" s="67"/>
      <c r="AB74" s="67"/>
    </row>
    <row r="75" spans="1:28" ht="66">
      <c r="A75" s="84" t="s">
        <v>396</v>
      </c>
      <c r="B75" s="84" t="s">
        <v>397</v>
      </c>
      <c r="C75" s="84" t="s">
        <v>398</v>
      </c>
      <c r="D75" s="41" t="s">
        <v>1</v>
      </c>
      <c r="E75" s="83"/>
      <c r="F75" s="81"/>
      <c r="G75" s="81"/>
      <c r="H75" s="51"/>
      <c r="I75" s="51"/>
      <c r="J75" s="112"/>
      <c r="K75" s="81">
        <v>0</v>
      </c>
      <c r="L75" s="81">
        <v>0.005</v>
      </c>
      <c r="M75" s="51">
        <f>6000/L75</f>
        <v>1200000</v>
      </c>
      <c r="N75" s="51" t="s">
        <v>477</v>
      </c>
      <c r="O75" s="83"/>
      <c r="P75" s="41">
        <v>0.685</v>
      </c>
      <c r="Q75" s="41">
        <v>0.89</v>
      </c>
      <c r="R75" s="30">
        <f t="shared" si="11"/>
        <v>10112.359550561798</v>
      </c>
      <c r="S75" s="30">
        <f t="shared" si="8"/>
        <v>13138.68613138686</v>
      </c>
      <c r="T75" s="112"/>
      <c r="U75" s="41">
        <v>0.11</v>
      </c>
      <c r="V75" s="41">
        <v>0.31</v>
      </c>
      <c r="W75" s="4">
        <f t="shared" si="9"/>
        <v>21035.483870967742</v>
      </c>
      <c r="X75" s="4">
        <f>6521/U75</f>
        <v>59281.818181818184</v>
      </c>
      <c r="Y75" s="83"/>
      <c r="Z75" s="67"/>
      <c r="AA75" s="67"/>
      <c r="AB75" s="67"/>
    </row>
    <row r="76" spans="1:28" ht="66">
      <c r="A76" s="104" t="s">
        <v>399</v>
      </c>
      <c r="B76" s="104" t="s">
        <v>400</v>
      </c>
      <c r="C76" s="104" t="s">
        <v>401</v>
      </c>
      <c r="D76" s="40" t="s">
        <v>21</v>
      </c>
      <c r="E76" s="83"/>
      <c r="F76" s="83"/>
      <c r="G76" s="83"/>
      <c r="H76" s="58"/>
      <c r="I76" s="58"/>
      <c r="J76" s="112"/>
      <c r="K76" s="83">
        <v>0.001</v>
      </c>
      <c r="L76" s="83">
        <v>0.03</v>
      </c>
      <c r="M76" s="58">
        <f>6000/L76</f>
        <v>200000</v>
      </c>
      <c r="N76" s="58">
        <f>6000/K76</f>
        <v>6000000</v>
      </c>
      <c r="O76" s="83"/>
      <c r="P76" s="87">
        <v>0.92</v>
      </c>
      <c r="Q76" s="87">
        <v>0.998</v>
      </c>
      <c r="R76" s="30">
        <f t="shared" si="11"/>
        <v>9018.036072144288</v>
      </c>
      <c r="S76" s="30">
        <f t="shared" si="8"/>
        <v>9782.608695652174</v>
      </c>
      <c r="T76" s="112"/>
      <c r="U76" s="87"/>
      <c r="V76" s="87"/>
      <c r="W76" s="56"/>
      <c r="X76" s="87"/>
      <c r="Y76" s="83"/>
      <c r="Z76" s="67" t="s">
        <v>560</v>
      </c>
      <c r="AA76" s="119">
        <v>39814</v>
      </c>
      <c r="AB76" s="67"/>
    </row>
    <row r="77" spans="1:28" ht="78.75">
      <c r="A77" s="84" t="s">
        <v>402</v>
      </c>
      <c r="B77" s="84" t="s">
        <v>403</v>
      </c>
      <c r="C77" s="84" t="s">
        <v>404</v>
      </c>
      <c r="D77" s="41" t="s">
        <v>568</v>
      </c>
      <c r="E77" s="83"/>
      <c r="F77" s="81"/>
      <c r="G77" s="81"/>
      <c r="H77" s="51"/>
      <c r="I77" s="51"/>
      <c r="J77" s="112"/>
      <c r="K77" s="81">
        <v>0.001</v>
      </c>
      <c r="L77" s="81">
        <v>0.03</v>
      </c>
      <c r="M77" s="51">
        <f>6000/L77</f>
        <v>200000</v>
      </c>
      <c r="N77" s="51">
        <f>6000/K77</f>
        <v>6000000</v>
      </c>
      <c r="O77" s="83"/>
      <c r="P77" s="41">
        <v>0.97</v>
      </c>
      <c r="Q77" s="41">
        <v>0.999</v>
      </c>
      <c r="R77" s="30">
        <f t="shared" si="11"/>
        <v>9009.009009009009</v>
      </c>
      <c r="S77" s="30">
        <f t="shared" si="8"/>
        <v>9278.350515463917</v>
      </c>
      <c r="T77" s="112"/>
      <c r="U77" s="41"/>
      <c r="V77" s="41"/>
      <c r="W77" s="46"/>
      <c r="X77" s="41"/>
      <c r="Y77" s="83"/>
      <c r="Z77" s="67"/>
      <c r="AA77" s="67"/>
      <c r="AB77" s="67"/>
    </row>
    <row r="78" spans="1:28" ht="39">
      <c r="A78" s="131" t="s">
        <v>405</v>
      </c>
      <c r="B78" s="131" t="s">
        <v>406</v>
      </c>
      <c r="C78" s="131" t="s">
        <v>407</v>
      </c>
      <c r="D78" s="40" t="s">
        <v>555</v>
      </c>
      <c r="E78" s="83"/>
      <c r="F78" s="83"/>
      <c r="G78" s="83"/>
      <c r="H78" s="58"/>
      <c r="I78" s="58"/>
      <c r="J78" s="112"/>
      <c r="K78" s="83"/>
      <c r="L78" s="83"/>
      <c r="M78" s="58"/>
      <c r="N78" s="83"/>
      <c r="O78" s="83"/>
      <c r="P78" s="87">
        <v>0.95</v>
      </c>
      <c r="Q78" s="87">
        <v>1</v>
      </c>
      <c r="R78" s="30">
        <f t="shared" si="11"/>
        <v>9000</v>
      </c>
      <c r="S78" s="30">
        <f t="shared" si="8"/>
        <v>9473.684210526317</v>
      </c>
      <c r="T78" s="112"/>
      <c r="U78" s="87"/>
      <c r="V78" s="87"/>
      <c r="W78" s="56"/>
      <c r="X78" s="87"/>
      <c r="Y78" s="83"/>
      <c r="Z78" s="67" t="s">
        <v>557</v>
      </c>
      <c r="AA78" s="67"/>
      <c r="AB78" s="67"/>
    </row>
    <row r="79" spans="1:28" ht="26.25">
      <c r="A79" s="84" t="s">
        <v>408</v>
      </c>
      <c r="B79" s="84" t="s">
        <v>409</v>
      </c>
      <c r="C79" s="84" t="s">
        <v>255</v>
      </c>
      <c r="D79" s="41" t="s">
        <v>569</v>
      </c>
      <c r="E79" s="83"/>
      <c r="F79" s="81"/>
      <c r="G79" s="81"/>
      <c r="H79" s="51"/>
      <c r="I79" s="51"/>
      <c r="J79" s="112"/>
      <c r="K79" s="81">
        <v>0.001</v>
      </c>
      <c r="L79" s="81">
        <v>0.03</v>
      </c>
      <c r="M79" s="51">
        <f>6000/L79</f>
        <v>200000</v>
      </c>
      <c r="N79" s="51">
        <f>6000/K79</f>
        <v>6000000</v>
      </c>
      <c r="O79" s="83"/>
      <c r="P79" s="41">
        <v>0.95</v>
      </c>
      <c r="Q79" s="41">
        <v>0.999</v>
      </c>
      <c r="R79" s="30">
        <f t="shared" si="11"/>
        <v>9009.009009009009</v>
      </c>
      <c r="S79" s="30">
        <f t="shared" si="8"/>
        <v>9473.684210526317</v>
      </c>
      <c r="T79" s="112"/>
      <c r="U79" s="41">
        <v>0</v>
      </c>
      <c r="V79" s="41">
        <v>0.02</v>
      </c>
      <c r="W79" s="4">
        <f>6521/V79</f>
        <v>326050</v>
      </c>
      <c r="X79" s="4" t="s">
        <v>328</v>
      </c>
      <c r="Y79" s="83"/>
      <c r="Z79" s="67"/>
      <c r="AA79" s="67"/>
      <c r="AB79" s="67"/>
    </row>
    <row r="80" spans="1:28" ht="50.25">
      <c r="A80" s="98" t="s">
        <v>570</v>
      </c>
      <c r="B80" s="98" t="s">
        <v>571</v>
      </c>
      <c r="C80" s="98" t="s">
        <v>572</v>
      </c>
      <c r="D80" s="40" t="s">
        <v>519</v>
      </c>
      <c r="E80" s="83"/>
      <c r="F80" s="83"/>
      <c r="G80" s="83"/>
      <c r="H80" s="58"/>
      <c r="I80" s="58"/>
      <c r="J80" s="112"/>
      <c r="K80" s="83">
        <v>0.001</v>
      </c>
      <c r="L80" s="83">
        <v>0.02</v>
      </c>
      <c r="M80" s="58">
        <f>6000/L80</f>
        <v>300000</v>
      </c>
      <c r="N80" s="58">
        <f>6000/K80</f>
        <v>6000000</v>
      </c>
      <c r="O80" s="83"/>
      <c r="P80" s="87">
        <v>0.695</v>
      </c>
      <c r="Q80" s="87">
        <v>0.968</v>
      </c>
      <c r="R80" s="30">
        <f t="shared" si="11"/>
        <v>9297.520661157025</v>
      </c>
      <c r="S80" s="30">
        <f t="shared" si="8"/>
        <v>12949.640287769786</v>
      </c>
      <c r="T80" s="112"/>
      <c r="U80" s="87">
        <v>0.025</v>
      </c>
      <c r="V80" s="87">
        <v>0.23</v>
      </c>
      <c r="W80" s="3">
        <f>6521/V80</f>
        <v>28352.173913043476</v>
      </c>
      <c r="X80" s="3">
        <f>6521/U80</f>
        <v>260840</v>
      </c>
      <c r="Y80" s="83"/>
      <c r="Z80" s="67" t="s">
        <v>520</v>
      </c>
      <c r="AA80" s="67"/>
      <c r="AB80" s="67" t="s">
        <v>521</v>
      </c>
    </row>
    <row r="81" spans="1:28" ht="37.5">
      <c r="A81" s="130" t="s">
        <v>573</v>
      </c>
      <c r="B81" s="130" t="s">
        <v>574</v>
      </c>
      <c r="C81" s="130" t="s">
        <v>575</v>
      </c>
      <c r="D81" s="41" t="s">
        <v>522</v>
      </c>
      <c r="E81" s="83"/>
      <c r="F81" s="81"/>
      <c r="G81" s="81"/>
      <c r="H81" s="51"/>
      <c r="I81" s="51"/>
      <c r="J81" s="112"/>
      <c r="K81" s="81">
        <v>0.001</v>
      </c>
      <c r="L81" s="81">
        <v>0.04</v>
      </c>
      <c r="M81" s="51">
        <f>6000/L81</f>
        <v>150000</v>
      </c>
      <c r="N81" s="51">
        <f>6000/K81</f>
        <v>6000000</v>
      </c>
      <c r="O81" s="83"/>
      <c r="P81" s="41">
        <v>0.56</v>
      </c>
      <c r="Q81" s="41">
        <v>0.914</v>
      </c>
      <c r="R81" s="30">
        <f t="shared" si="11"/>
        <v>9846.827133479212</v>
      </c>
      <c r="S81" s="30">
        <f t="shared" si="8"/>
        <v>16071.42857142857</v>
      </c>
      <c r="T81" s="112"/>
      <c r="U81" s="41">
        <v>0.085</v>
      </c>
      <c r="V81" s="41">
        <v>0.4</v>
      </c>
      <c r="W81" s="4">
        <f>6521/V81</f>
        <v>16302.5</v>
      </c>
      <c r="X81" s="4">
        <f>6521/U81</f>
        <v>76717.64705882352</v>
      </c>
      <c r="Y81" s="83"/>
      <c r="Z81" s="67"/>
      <c r="AA81" s="67"/>
      <c r="AB81" s="67"/>
    </row>
    <row r="82" spans="1:28" ht="12.75">
      <c r="A82" s="127" t="s">
        <v>576</v>
      </c>
      <c r="B82" s="127" t="s">
        <v>577</v>
      </c>
      <c r="C82" s="127" t="s">
        <v>255</v>
      </c>
      <c r="D82" s="40" t="s">
        <v>523</v>
      </c>
      <c r="E82" s="83"/>
      <c r="F82" s="83"/>
      <c r="G82" s="83"/>
      <c r="H82" s="58"/>
      <c r="I82" s="58"/>
      <c r="J82" s="112"/>
      <c r="K82" s="83">
        <v>0</v>
      </c>
      <c r="L82" s="83">
        <v>0.01</v>
      </c>
      <c r="M82" s="58">
        <f>6000/L82</f>
        <v>600000</v>
      </c>
      <c r="N82" s="58" t="s">
        <v>477</v>
      </c>
      <c r="O82" s="83"/>
      <c r="P82" s="87">
        <v>0.99</v>
      </c>
      <c r="Q82" s="87">
        <v>1</v>
      </c>
      <c r="R82" s="30">
        <f t="shared" si="11"/>
        <v>9000</v>
      </c>
      <c r="S82" s="30">
        <f t="shared" si="8"/>
        <v>9090.90909090909</v>
      </c>
      <c r="T82" s="112"/>
      <c r="U82" s="87"/>
      <c r="V82" s="87"/>
      <c r="W82" s="56"/>
      <c r="X82" s="87"/>
      <c r="Y82" s="83"/>
      <c r="Z82" s="67"/>
      <c r="AA82" s="67"/>
      <c r="AB82" s="67"/>
    </row>
    <row r="83" spans="1:28" ht="12.75">
      <c r="A83" s="130" t="s">
        <v>578</v>
      </c>
      <c r="B83" s="130" t="s">
        <v>579</v>
      </c>
      <c r="C83" s="130" t="s">
        <v>255</v>
      </c>
      <c r="D83" s="41" t="s">
        <v>490</v>
      </c>
      <c r="E83" s="83"/>
      <c r="F83" s="81"/>
      <c r="G83" s="81"/>
      <c r="H83" s="51"/>
      <c r="I83" s="51"/>
      <c r="J83" s="112"/>
      <c r="K83" s="81"/>
      <c r="L83" s="81"/>
      <c r="M83" s="51"/>
      <c r="N83" s="81"/>
      <c r="O83" s="83"/>
      <c r="P83" s="41">
        <v>1</v>
      </c>
      <c r="Q83" s="41">
        <v>1</v>
      </c>
      <c r="R83" s="30">
        <f t="shared" si="11"/>
        <v>9000</v>
      </c>
      <c r="S83" s="30">
        <f t="shared" si="8"/>
        <v>9000</v>
      </c>
      <c r="T83" s="112"/>
      <c r="U83" s="41"/>
      <c r="V83" s="41"/>
      <c r="W83" s="46"/>
      <c r="X83" s="41"/>
      <c r="Y83" s="83"/>
      <c r="Z83" s="67"/>
      <c r="AA83" s="67"/>
      <c r="AB83" s="67"/>
    </row>
    <row r="84" spans="1:28" ht="37.5">
      <c r="A84" s="127" t="s">
        <v>580</v>
      </c>
      <c r="B84" s="127" t="s">
        <v>581</v>
      </c>
      <c r="C84" s="127" t="s">
        <v>582</v>
      </c>
      <c r="D84" s="40" t="s">
        <v>524</v>
      </c>
      <c r="E84" s="83"/>
      <c r="F84" s="83"/>
      <c r="G84" s="83"/>
      <c r="H84" s="58"/>
      <c r="I84" s="58"/>
      <c r="J84" s="112"/>
      <c r="K84" s="83">
        <v>0.001</v>
      </c>
      <c r="L84" s="83">
        <v>0.04</v>
      </c>
      <c r="M84" s="58">
        <f>6000/L84</f>
        <v>150000</v>
      </c>
      <c r="N84" s="58">
        <f>6000/K84</f>
        <v>6000000</v>
      </c>
      <c r="O84" s="83"/>
      <c r="P84" s="87">
        <v>0.93</v>
      </c>
      <c r="Q84" s="87">
        <v>0.999</v>
      </c>
      <c r="R84" s="30">
        <f t="shared" si="11"/>
        <v>9009.009009009009</v>
      </c>
      <c r="S84" s="30">
        <f t="shared" si="8"/>
        <v>9677.419354838708</v>
      </c>
      <c r="T84" s="112"/>
      <c r="U84" s="87">
        <v>0</v>
      </c>
      <c r="V84" s="87">
        <v>0.02</v>
      </c>
      <c r="W84" s="3">
        <f>6521/V84</f>
        <v>326050</v>
      </c>
      <c r="X84" s="3" t="s">
        <v>477</v>
      </c>
      <c r="Y84" s="83"/>
      <c r="Z84" s="67"/>
      <c r="AA84" s="67" t="s">
        <v>561</v>
      </c>
      <c r="AB84" s="67"/>
    </row>
    <row r="85" spans="1:28" ht="37.5">
      <c r="A85" s="130" t="s">
        <v>583</v>
      </c>
      <c r="B85" s="130" t="s">
        <v>584</v>
      </c>
      <c r="C85" s="130" t="s">
        <v>585</v>
      </c>
      <c r="D85" s="41" t="s">
        <v>525</v>
      </c>
      <c r="E85" s="83"/>
      <c r="F85" s="81"/>
      <c r="G85" s="81"/>
      <c r="H85" s="51"/>
      <c r="I85" s="51"/>
      <c r="J85" s="112"/>
      <c r="K85" s="81">
        <v>0.15</v>
      </c>
      <c r="L85" s="81">
        <v>0.3</v>
      </c>
      <c r="M85" s="51">
        <f>6000/L85</f>
        <v>20000</v>
      </c>
      <c r="N85" s="51">
        <f>6000/K85</f>
        <v>40000</v>
      </c>
      <c r="O85" s="83"/>
      <c r="P85" s="41">
        <v>0.68</v>
      </c>
      <c r="Q85" s="41">
        <v>0.85</v>
      </c>
      <c r="R85" s="30">
        <f t="shared" si="11"/>
        <v>10588.235294117647</v>
      </c>
      <c r="S85" s="30">
        <f t="shared" si="8"/>
        <v>13235.294117647058</v>
      </c>
      <c r="T85" s="112"/>
      <c r="U85" s="41">
        <v>0</v>
      </c>
      <c r="V85" s="41">
        <v>0.02</v>
      </c>
      <c r="W85" s="4">
        <f>6521/V85</f>
        <v>326050</v>
      </c>
      <c r="X85" s="4" t="s">
        <v>477</v>
      </c>
      <c r="Y85" s="83"/>
      <c r="Z85" s="67"/>
      <c r="AA85" s="67"/>
      <c r="AB85" s="67"/>
    </row>
    <row r="86" spans="1:28" ht="63">
      <c r="A86" s="127" t="s">
        <v>586</v>
      </c>
      <c r="B86" s="127" t="s">
        <v>587</v>
      </c>
      <c r="C86" s="138" t="s">
        <v>588</v>
      </c>
      <c r="D86" s="40" t="s">
        <v>527</v>
      </c>
      <c r="E86" s="83"/>
      <c r="F86" s="83"/>
      <c r="G86" s="83"/>
      <c r="H86" s="58"/>
      <c r="I86" s="58"/>
      <c r="J86" s="112"/>
      <c r="K86" s="83">
        <v>0</v>
      </c>
      <c r="L86" s="83">
        <v>0.005</v>
      </c>
      <c r="M86" s="58">
        <f>6000/L86</f>
        <v>1200000</v>
      </c>
      <c r="N86" s="58" t="s">
        <v>477</v>
      </c>
      <c r="O86" s="83"/>
      <c r="P86" s="87">
        <v>0.55</v>
      </c>
      <c r="Q86" s="87">
        <v>0.909</v>
      </c>
      <c r="R86" s="30">
        <f t="shared" si="11"/>
        <v>9900.990099009901</v>
      </c>
      <c r="S86" s="30">
        <f t="shared" si="8"/>
        <v>16363.636363636362</v>
      </c>
      <c r="T86" s="112"/>
      <c r="U86" s="87">
        <v>0.085</v>
      </c>
      <c r="V86" s="87">
        <v>0.38</v>
      </c>
      <c r="W86" s="3">
        <f>6521/V86</f>
        <v>17160.526315789473</v>
      </c>
      <c r="X86" s="3">
        <f>6521/U86</f>
        <v>76717.64705882352</v>
      </c>
      <c r="Y86" s="83"/>
      <c r="Z86" s="67" t="s">
        <v>520</v>
      </c>
      <c r="AA86" s="67" t="s">
        <v>561</v>
      </c>
      <c r="AB86" s="67" t="s">
        <v>521</v>
      </c>
    </row>
    <row r="87" spans="1:28" ht="50.25">
      <c r="A87" s="130" t="s">
        <v>589</v>
      </c>
      <c r="B87" s="130" t="s">
        <v>590</v>
      </c>
      <c r="C87" s="130" t="s">
        <v>591</v>
      </c>
      <c r="D87" s="41" t="s">
        <v>526</v>
      </c>
      <c r="E87" s="83"/>
      <c r="F87" s="81"/>
      <c r="G87" s="81"/>
      <c r="H87" s="51"/>
      <c r="I87" s="51"/>
      <c r="J87" s="112"/>
      <c r="K87" s="81">
        <v>0.001</v>
      </c>
      <c r="L87" s="81">
        <v>0.04</v>
      </c>
      <c r="M87" s="51">
        <f>6000/L87</f>
        <v>150000</v>
      </c>
      <c r="N87" s="51">
        <f>6000/K87</f>
        <v>6000000</v>
      </c>
      <c r="O87" s="83"/>
      <c r="P87" s="41">
        <v>0.55</v>
      </c>
      <c r="Q87" s="41">
        <v>0.923</v>
      </c>
      <c r="R87" s="30">
        <f t="shared" si="11"/>
        <v>9750.812567713976</v>
      </c>
      <c r="S87" s="30">
        <f t="shared" si="8"/>
        <v>16363.636363636362</v>
      </c>
      <c r="T87" s="112"/>
      <c r="U87" s="41">
        <v>0.076</v>
      </c>
      <c r="V87" s="41">
        <v>0.4</v>
      </c>
      <c r="W87" s="4">
        <f>6521/V87</f>
        <v>16302.5</v>
      </c>
      <c r="X87" s="4">
        <f>6521/U87</f>
        <v>85802.63157894737</v>
      </c>
      <c r="Y87" s="83"/>
      <c r="Z87" s="67"/>
      <c r="AA87" s="67" t="s">
        <v>561</v>
      </c>
      <c r="AB87" s="67"/>
    </row>
    <row r="88" spans="1:28" ht="75">
      <c r="A88" s="127" t="s">
        <v>592</v>
      </c>
      <c r="B88" s="127" t="s">
        <v>593</v>
      </c>
      <c r="C88" s="127" t="s">
        <v>594</v>
      </c>
      <c r="D88" s="40" t="s">
        <v>528</v>
      </c>
      <c r="E88" s="83"/>
      <c r="F88" s="83"/>
      <c r="G88" s="83"/>
      <c r="H88" s="58"/>
      <c r="I88" s="58"/>
      <c r="J88" s="112"/>
      <c r="K88" s="83">
        <v>0.001</v>
      </c>
      <c r="L88" s="83">
        <v>0.04</v>
      </c>
      <c r="M88" s="58">
        <f>6000/L88</f>
        <v>150000</v>
      </c>
      <c r="N88" s="58">
        <f>6000/K88</f>
        <v>6000000</v>
      </c>
      <c r="O88" s="83"/>
      <c r="P88" s="87">
        <v>0.94</v>
      </c>
      <c r="Q88" s="87">
        <v>0.999</v>
      </c>
      <c r="R88" s="30">
        <f t="shared" si="11"/>
        <v>9009.009009009009</v>
      </c>
      <c r="S88" s="30">
        <f t="shared" si="8"/>
        <v>9574.468085106384</v>
      </c>
      <c r="T88" s="112"/>
      <c r="U88" s="87">
        <v>0</v>
      </c>
      <c r="V88" s="87">
        <v>0.02</v>
      </c>
      <c r="W88" s="3">
        <f>6521/V88</f>
        <v>326050</v>
      </c>
      <c r="X88" s="3" t="s">
        <v>477</v>
      </c>
      <c r="Y88" s="83"/>
      <c r="Z88" s="67"/>
      <c r="AA88" s="67"/>
      <c r="AB88" s="67"/>
    </row>
    <row r="89" spans="1:28" ht="50.25">
      <c r="A89" s="130" t="s">
        <v>595</v>
      </c>
      <c r="B89" s="130" t="s">
        <v>596</v>
      </c>
      <c r="C89" s="130" t="s">
        <v>597</v>
      </c>
      <c r="D89" s="41" t="s">
        <v>529</v>
      </c>
      <c r="E89" s="83"/>
      <c r="F89" s="81"/>
      <c r="G89" s="81"/>
      <c r="H89" s="51"/>
      <c r="I89" s="51"/>
      <c r="J89" s="112"/>
      <c r="K89" s="81"/>
      <c r="L89" s="81"/>
      <c r="M89" s="51"/>
      <c r="N89" s="81"/>
      <c r="O89" s="83"/>
      <c r="P89" s="41">
        <v>0.85</v>
      </c>
      <c r="Q89" s="41">
        <v>0.99</v>
      </c>
      <c r="R89" s="30">
        <f t="shared" si="11"/>
        <v>9090.90909090909</v>
      </c>
      <c r="S89" s="30">
        <f t="shared" si="8"/>
        <v>10588.235294117647</v>
      </c>
      <c r="T89" s="112"/>
      <c r="U89" s="41"/>
      <c r="V89" s="41"/>
      <c r="W89" s="46"/>
      <c r="X89" s="41"/>
      <c r="Y89" s="83"/>
      <c r="Z89" s="121" t="s">
        <v>530</v>
      </c>
      <c r="AA89" s="67"/>
      <c r="AB89" s="67"/>
    </row>
    <row r="90" spans="1:28" ht="50.25">
      <c r="A90" s="127" t="s">
        <v>598</v>
      </c>
      <c r="B90" s="127" t="s">
        <v>599</v>
      </c>
      <c r="C90" s="127" t="s">
        <v>600</v>
      </c>
      <c r="D90" s="40" t="s">
        <v>22</v>
      </c>
      <c r="E90" s="83"/>
      <c r="F90" s="83"/>
      <c r="G90" s="83"/>
      <c r="H90" s="58"/>
      <c r="I90" s="58"/>
      <c r="J90" s="112"/>
      <c r="K90" s="83"/>
      <c r="L90" s="83"/>
      <c r="M90" s="58"/>
      <c r="N90" s="83"/>
      <c r="O90" s="83"/>
      <c r="P90" s="87">
        <v>0.54</v>
      </c>
      <c r="Q90" s="87">
        <v>0.923</v>
      </c>
      <c r="R90" s="30">
        <f t="shared" si="11"/>
        <v>9750.812567713976</v>
      </c>
      <c r="S90" s="30">
        <f t="shared" si="8"/>
        <v>16666.666666666664</v>
      </c>
      <c r="T90" s="112"/>
      <c r="U90" s="87">
        <v>0.067</v>
      </c>
      <c r="V90" s="87">
        <v>0.36</v>
      </c>
      <c r="W90" s="3">
        <f aca="true" t="shared" si="12" ref="W90:W98">6521/V90</f>
        <v>18113.88888888889</v>
      </c>
      <c r="X90" s="3">
        <f>6521/U90</f>
        <v>97328.35820895522</v>
      </c>
      <c r="Y90" s="83"/>
      <c r="Z90" s="121" t="s">
        <v>531</v>
      </c>
      <c r="AA90" s="67"/>
      <c r="AB90" s="67"/>
    </row>
    <row r="91" spans="1:28" ht="50.25">
      <c r="A91" s="130" t="s">
        <v>601</v>
      </c>
      <c r="B91" s="130" t="s">
        <v>602</v>
      </c>
      <c r="C91" s="130" t="s">
        <v>603</v>
      </c>
      <c r="D91" s="41" t="s">
        <v>532</v>
      </c>
      <c r="E91" s="83"/>
      <c r="F91" s="81"/>
      <c r="G91" s="81"/>
      <c r="H91" s="51"/>
      <c r="I91" s="51"/>
      <c r="J91" s="112"/>
      <c r="K91" s="81"/>
      <c r="L91" s="81"/>
      <c r="M91" s="51"/>
      <c r="N91" s="81"/>
      <c r="O91" s="83"/>
      <c r="P91" s="41">
        <v>0.58</v>
      </c>
      <c r="Q91" s="41">
        <v>0.933</v>
      </c>
      <c r="R91" s="30">
        <f t="shared" si="11"/>
        <v>9646.302250803858</v>
      </c>
      <c r="S91" s="30">
        <f t="shared" si="8"/>
        <v>15517.241379310346</v>
      </c>
      <c r="T91" s="112"/>
      <c r="U91" s="41">
        <v>0.067</v>
      </c>
      <c r="V91" s="41">
        <v>0.42</v>
      </c>
      <c r="W91" s="4">
        <f t="shared" si="12"/>
        <v>15526.190476190477</v>
      </c>
      <c r="X91" s="4">
        <f>6521/U91</f>
        <v>97328.35820895522</v>
      </c>
      <c r="Y91" s="83"/>
      <c r="Z91" s="67"/>
      <c r="AA91" s="67"/>
      <c r="AB91" s="67"/>
    </row>
    <row r="92" spans="1:28" ht="50.25">
      <c r="A92" s="127" t="s">
        <v>604</v>
      </c>
      <c r="B92" s="127" t="s">
        <v>605</v>
      </c>
      <c r="C92" s="127" t="s">
        <v>606</v>
      </c>
      <c r="D92" s="40" t="s">
        <v>533</v>
      </c>
      <c r="E92" s="83"/>
      <c r="F92" s="83"/>
      <c r="G92" s="83"/>
      <c r="H92" s="58"/>
      <c r="I92" s="58"/>
      <c r="J92" s="112"/>
      <c r="K92" s="83"/>
      <c r="L92" s="83"/>
      <c r="M92" s="58"/>
      <c r="N92" s="83"/>
      <c r="O92" s="83"/>
      <c r="P92" s="87">
        <v>0.58</v>
      </c>
      <c r="Q92" s="87">
        <v>0.933</v>
      </c>
      <c r="R92" s="30">
        <f t="shared" si="11"/>
        <v>9646.302250803858</v>
      </c>
      <c r="S92" s="30">
        <f t="shared" si="8"/>
        <v>15517.241379310346</v>
      </c>
      <c r="T92" s="112"/>
      <c r="U92" s="87">
        <v>0.067</v>
      </c>
      <c r="V92" s="87">
        <v>0.42</v>
      </c>
      <c r="W92" s="3">
        <f t="shared" si="12"/>
        <v>15526.190476190477</v>
      </c>
      <c r="X92" s="3">
        <f>6521/U92</f>
        <v>97328.35820895522</v>
      </c>
      <c r="Y92" s="83"/>
      <c r="Z92" s="67"/>
      <c r="AA92" s="67"/>
      <c r="AB92" s="67"/>
    </row>
    <row r="93" spans="1:28" ht="50.25">
      <c r="A93" s="134" t="s">
        <v>607</v>
      </c>
      <c r="B93" s="130" t="s">
        <v>608</v>
      </c>
      <c r="C93" s="130" t="s">
        <v>609</v>
      </c>
      <c r="D93" s="41" t="s">
        <v>222</v>
      </c>
      <c r="E93" s="83"/>
      <c r="F93" s="81"/>
      <c r="G93" s="81"/>
      <c r="H93" s="51"/>
      <c r="I93" s="51"/>
      <c r="J93" s="112"/>
      <c r="K93" s="81"/>
      <c r="L93" s="81"/>
      <c r="M93" s="51"/>
      <c r="N93" s="81"/>
      <c r="O93" s="83"/>
      <c r="P93" s="41">
        <v>0.98</v>
      </c>
      <c r="Q93" s="41">
        <v>1</v>
      </c>
      <c r="R93" s="30">
        <f t="shared" si="11"/>
        <v>9000</v>
      </c>
      <c r="S93" s="30">
        <f t="shared" si="8"/>
        <v>9183.673469387755</v>
      </c>
      <c r="T93" s="112"/>
      <c r="U93" s="41">
        <v>0</v>
      </c>
      <c r="V93" s="41">
        <v>0.02</v>
      </c>
      <c r="W93" s="4">
        <f t="shared" si="12"/>
        <v>326050</v>
      </c>
      <c r="X93" s="4" t="s">
        <v>477</v>
      </c>
      <c r="Y93" s="83"/>
      <c r="Z93" s="67"/>
      <c r="AA93" s="67"/>
      <c r="AB93" s="67"/>
    </row>
    <row r="94" spans="1:28" ht="50.25">
      <c r="A94" s="127" t="s">
        <v>610</v>
      </c>
      <c r="B94" s="127" t="s">
        <v>611</v>
      </c>
      <c r="C94" s="127" t="s">
        <v>612</v>
      </c>
      <c r="D94" s="40" t="s">
        <v>534</v>
      </c>
      <c r="E94" s="83"/>
      <c r="F94" s="83"/>
      <c r="G94" s="83"/>
      <c r="H94" s="58"/>
      <c r="I94" s="58"/>
      <c r="J94" s="112"/>
      <c r="K94" s="83"/>
      <c r="L94" s="83"/>
      <c r="M94" s="58"/>
      <c r="N94" s="83"/>
      <c r="O94" s="83"/>
      <c r="P94" s="87">
        <v>0.88</v>
      </c>
      <c r="Q94" s="87">
        <v>0.99</v>
      </c>
      <c r="R94" s="30">
        <f t="shared" si="11"/>
        <v>9090.90909090909</v>
      </c>
      <c r="S94" s="30">
        <f t="shared" si="8"/>
        <v>10227.272727272728</v>
      </c>
      <c r="T94" s="112"/>
      <c r="U94" s="87">
        <v>0</v>
      </c>
      <c r="V94" s="87">
        <v>0.02</v>
      </c>
      <c r="W94" s="3">
        <f t="shared" si="12"/>
        <v>326050</v>
      </c>
      <c r="X94" s="3" t="s">
        <v>477</v>
      </c>
      <c r="Y94" s="83"/>
      <c r="Z94" s="121" t="s">
        <v>531</v>
      </c>
      <c r="AA94" s="67"/>
      <c r="AB94" s="67"/>
    </row>
    <row r="95" spans="1:28" ht="63">
      <c r="A95" s="130" t="s">
        <v>613</v>
      </c>
      <c r="B95" s="130" t="s">
        <v>614</v>
      </c>
      <c r="C95" s="130" t="s">
        <v>196</v>
      </c>
      <c r="D95" s="41" t="s">
        <v>23</v>
      </c>
      <c r="E95" s="83"/>
      <c r="F95" s="81">
        <v>0.01</v>
      </c>
      <c r="G95" s="81">
        <v>0.2</v>
      </c>
      <c r="H95" s="136">
        <f>300/G95</f>
        <v>1500</v>
      </c>
      <c r="I95" s="136">
        <f>300/F95</f>
        <v>30000</v>
      </c>
      <c r="J95" s="112"/>
      <c r="K95" s="81"/>
      <c r="L95" s="81"/>
      <c r="M95" s="51"/>
      <c r="N95" s="81"/>
      <c r="O95" s="83"/>
      <c r="P95" s="41">
        <v>0.209</v>
      </c>
      <c r="Q95" s="41">
        <v>0.857</v>
      </c>
      <c r="R95" s="20">
        <f t="shared" si="11"/>
        <v>10501.750291715287</v>
      </c>
      <c r="S95" s="20">
        <f t="shared" si="8"/>
        <v>43062.2009569378</v>
      </c>
      <c r="T95" s="112"/>
      <c r="U95" s="41">
        <v>0.133</v>
      </c>
      <c r="V95" s="41">
        <v>0.781</v>
      </c>
      <c r="W95" s="4">
        <f t="shared" si="12"/>
        <v>8349.55185659411</v>
      </c>
      <c r="X95" s="4">
        <f>6521/U95</f>
        <v>49030.075187969924</v>
      </c>
      <c r="Y95" s="83"/>
      <c r="Z95" s="67"/>
      <c r="AA95" s="67"/>
      <c r="AB95" s="67"/>
    </row>
    <row r="96" spans="1:28" ht="50.25">
      <c r="A96" s="139" t="s">
        <v>197</v>
      </c>
      <c r="B96" s="127" t="s">
        <v>198</v>
      </c>
      <c r="C96" s="127" t="s">
        <v>199</v>
      </c>
      <c r="D96" s="40" t="s">
        <v>535</v>
      </c>
      <c r="E96" s="83"/>
      <c r="F96" s="83"/>
      <c r="G96" s="83"/>
      <c r="H96" s="58"/>
      <c r="I96" s="58"/>
      <c r="J96" s="112"/>
      <c r="K96" s="83"/>
      <c r="L96" s="83"/>
      <c r="M96" s="58"/>
      <c r="N96" s="83"/>
      <c r="O96" s="83"/>
      <c r="P96" s="87">
        <v>0.98</v>
      </c>
      <c r="Q96" s="87">
        <v>1</v>
      </c>
      <c r="R96" s="30">
        <f t="shared" si="11"/>
        <v>9000</v>
      </c>
      <c r="S96" s="30">
        <f t="shared" si="8"/>
        <v>9183.673469387755</v>
      </c>
      <c r="T96" s="112"/>
      <c r="U96" s="87">
        <v>0</v>
      </c>
      <c r="V96" s="87">
        <v>0.02</v>
      </c>
      <c r="W96" s="3">
        <f t="shared" si="12"/>
        <v>326050</v>
      </c>
      <c r="X96" s="3" t="s">
        <v>477</v>
      </c>
      <c r="Y96" s="83"/>
      <c r="Z96" s="67"/>
      <c r="AA96" s="67"/>
      <c r="AB96" s="67"/>
    </row>
    <row r="97" spans="1:28" ht="37.5">
      <c r="A97" s="135" t="s">
        <v>200</v>
      </c>
      <c r="B97" s="130" t="s">
        <v>201</v>
      </c>
      <c r="C97" s="130" t="s">
        <v>202</v>
      </c>
      <c r="D97" s="41" t="s">
        <v>490</v>
      </c>
      <c r="E97" s="83"/>
      <c r="F97" s="81"/>
      <c r="G97" s="81"/>
      <c r="H97" s="51"/>
      <c r="I97" s="51"/>
      <c r="J97" s="112"/>
      <c r="K97" s="81"/>
      <c r="L97" s="81"/>
      <c r="M97" s="51"/>
      <c r="N97" s="81"/>
      <c r="O97" s="83"/>
      <c r="P97" s="41">
        <v>1</v>
      </c>
      <c r="Q97" s="41">
        <v>1</v>
      </c>
      <c r="R97" s="30">
        <f t="shared" si="11"/>
        <v>9000</v>
      </c>
      <c r="S97" s="30">
        <f t="shared" si="8"/>
        <v>9000</v>
      </c>
      <c r="T97" s="112"/>
      <c r="U97" s="41"/>
      <c r="V97" s="41"/>
      <c r="W97" s="46"/>
      <c r="X97" s="41"/>
      <c r="Y97" s="83"/>
      <c r="Z97" s="67"/>
      <c r="AA97" s="67"/>
      <c r="AB97" s="67"/>
    </row>
    <row r="98" spans="1:28" ht="50.25">
      <c r="A98" s="129" t="s">
        <v>203</v>
      </c>
      <c r="B98" s="127" t="s">
        <v>204</v>
      </c>
      <c r="C98" s="127" t="s">
        <v>288</v>
      </c>
      <c r="D98" s="40" t="s">
        <v>536</v>
      </c>
      <c r="E98" s="83"/>
      <c r="F98" s="83"/>
      <c r="G98" s="83"/>
      <c r="H98" s="58"/>
      <c r="I98" s="58"/>
      <c r="J98" s="112"/>
      <c r="K98" s="83">
        <v>0</v>
      </c>
      <c r="L98" s="83">
        <v>0.001</v>
      </c>
      <c r="M98" s="58">
        <f>6000/L98</f>
        <v>6000000</v>
      </c>
      <c r="N98" s="58" t="s">
        <v>477</v>
      </c>
      <c r="O98" s="83"/>
      <c r="P98" s="87">
        <v>0.949</v>
      </c>
      <c r="Q98" s="87">
        <v>1</v>
      </c>
      <c r="R98" s="30">
        <f t="shared" si="11"/>
        <v>9000</v>
      </c>
      <c r="S98" s="30">
        <f t="shared" si="8"/>
        <v>9483.667017913594</v>
      </c>
      <c r="T98" s="112"/>
      <c r="U98" s="87">
        <v>0</v>
      </c>
      <c r="V98" s="87">
        <v>0.02</v>
      </c>
      <c r="W98" s="3">
        <f t="shared" si="12"/>
        <v>326050</v>
      </c>
      <c r="X98" s="3" t="s">
        <v>477</v>
      </c>
      <c r="Y98" s="83"/>
      <c r="Z98" s="67" t="s">
        <v>560</v>
      </c>
      <c r="AA98" s="67"/>
      <c r="AB98" s="67"/>
    </row>
    <row r="99" spans="1:28" ht="52.5">
      <c r="A99" s="135" t="s">
        <v>289</v>
      </c>
      <c r="B99" s="130" t="s">
        <v>290</v>
      </c>
      <c r="C99" s="132" t="s">
        <v>291</v>
      </c>
      <c r="D99" s="41" t="s">
        <v>24</v>
      </c>
      <c r="E99" s="83"/>
      <c r="F99" s="81">
        <v>0</v>
      </c>
      <c r="G99" s="81">
        <v>0.005</v>
      </c>
      <c r="H99" s="51">
        <f>300/G99</f>
        <v>60000</v>
      </c>
      <c r="I99" s="51" t="s">
        <v>477</v>
      </c>
      <c r="J99" s="112"/>
      <c r="K99" s="81"/>
      <c r="L99" s="81"/>
      <c r="M99" s="51"/>
      <c r="N99" s="81"/>
      <c r="O99" s="83"/>
      <c r="P99" s="41">
        <v>0.333</v>
      </c>
      <c r="Q99" s="41">
        <v>0.897</v>
      </c>
      <c r="R99" s="30">
        <f t="shared" si="11"/>
        <v>10033.444816053512</v>
      </c>
      <c r="S99" s="30">
        <f t="shared" si="8"/>
        <v>27027.027027027027</v>
      </c>
      <c r="T99" s="112"/>
      <c r="U99" s="41">
        <v>0.103</v>
      </c>
      <c r="V99" s="41">
        <v>0.655</v>
      </c>
      <c r="W99" s="4">
        <f>6521/V99</f>
        <v>9955.725190839694</v>
      </c>
      <c r="X99" s="4">
        <f>6521/U99</f>
        <v>63310.67961165049</v>
      </c>
      <c r="Y99" s="83"/>
      <c r="Z99" s="67" t="s">
        <v>560</v>
      </c>
      <c r="AA99" s="67" t="s">
        <v>561</v>
      </c>
      <c r="AB99" s="67"/>
    </row>
    <row r="100" spans="1:28" ht="50.25">
      <c r="A100" s="129" t="s">
        <v>292</v>
      </c>
      <c r="B100" s="127" t="s">
        <v>293</v>
      </c>
      <c r="C100" s="98" t="s">
        <v>504</v>
      </c>
      <c r="D100" s="40" t="s">
        <v>25</v>
      </c>
      <c r="E100" s="83"/>
      <c r="F100" s="83">
        <v>0</v>
      </c>
      <c r="G100" s="83">
        <v>0.005</v>
      </c>
      <c r="H100" s="58">
        <f>300/G100</f>
        <v>60000</v>
      </c>
      <c r="I100" s="58" t="s">
        <v>477</v>
      </c>
      <c r="J100" s="112"/>
      <c r="K100" s="83"/>
      <c r="L100" s="83"/>
      <c r="M100" s="58"/>
      <c r="N100" s="83"/>
      <c r="O100" s="83"/>
      <c r="P100" s="87">
        <v>0.345</v>
      </c>
      <c r="Q100" s="87">
        <v>0.897</v>
      </c>
      <c r="R100" s="30">
        <f t="shared" si="11"/>
        <v>10033.444816053512</v>
      </c>
      <c r="S100" s="30">
        <f t="shared" si="8"/>
        <v>26086.956521739132</v>
      </c>
      <c r="T100" s="112"/>
      <c r="U100" s="87">
        <v>0.103</v>
      </c>
      <c r="V100" s="87">
        <v>0.655</v>
      </c>
      <c r="W100" s="3">
        <f>6521/V100</f>
        <v>9955.725190839694</v>
      </c>
      <c r="X100" s="3">
        <f>6521/U100</f>
        <v>63310.67961165049</v>
      </c>
      <c r="Y100" s="83"/>
      <c r="Z100" s="67"/>
      <c r="AA100" s="67"/>
      <c r="AB100" s="67"/>
    </row>
    <row r="101" spans="1:28" ht="37.5">
      <c r="A101" s="135" t="s">
        <v>505</v>
      </c>
      <c r="B101" s="130" t="s">
        <v>506</v>
      </c>
      <c r="C101" s="130" t="s">
        <v>507</v>
      </c>
      <c r="D101" s="41" t="s">
        <v>537</v>
      </c>
      <c r="E101" s="83"/>
      <c r="F101" s="81"/>
      <c r="G101" s="81"/>
      <c r="H101" s="51"/>
      <c r="I101" s="51"/>
      <c r="J101" s="112"/>
      <c r="K101" s="81">
        <v>0.4</v>
      </c>
      <c r="L101" s="81">
        <v>0.6</v>
      </c>
      <c r="M101" s="51">
        <f>6000/L101</f>
        <v>10000</v>
      </c>
      <c r="N101" s="51">
        <f>6000/K101</f>
        <v>15000</v>
      </c>
      <c r="O101" s="83"/>
      <c r="P101" s="41">
        <v>0.38</v>
      </c>
      <c r="Q101" s="41">
        <v>0.6</v>
      </c>
      <c r="R101" s="30">
        <f t="shared" si="11"/>
        <v>15000</v>
      </c>
      <c r="S101" s="30">
        <f t="shared" si="8"/>
        <v>23684.21052631579</v>
      </c>
      <c r="T101" s="112"/>
      <c r="U101" s="41">
        <v>0</v>
      </c>
      <c r="V101" s="41">
        <v>0.02</v>
      </c>
      <c r="W101" s="4">
        <f>6521/V101</f>
        <v>326050</v>
      </c>
      <c r="X101" s="4" t="s">
        <v>477</v>
      </c>
      <c r="Y101" s="83"/>
      <c r="Z101" s="67"/>
      <c r="AA101" s="67"/>
      <c r="AB101" s="67"/>
    </row>
    <row r="102" spans="1:28" ht="50.25">
      <c r="A102" s="129" t="s">
        <v>508</v>
      </c>
      <c r="B102" s="127" t="s">
        <v>509</v>
      </c>
      <c r="C102" s="127" t="s">
        <v>510</v>
      </c>
      <c r="D102" s="40" t="s">
        <v>490</v>
      </c>
      <c r="E102" s="83"/>
      <c r="F102" s="83"/>
      <c r="G102" s="83"/>
      <c r="H102" s="58"/>
      <c r="I102" s="58"/>
      <c r="J102" s="112"/>
      <c r="K102" s="83"/>
      <c r="L102" s="83"/>
      <c r="M102" s="58"/>
      <c r="N102" s="83"/>
      <c r="O102" s="83"/>
      <c r="P102" s="87">
        <v>1</v>
      </c>
      <c r="Q102" s="87">
        <v>1</v>
      </c>
      <c r="R102" s="30">
        <f t="shared" si="11"/>
        <v>9000</v>
      </c>
      <c r="S102" s="30">
        <f t="shared" si="8"/>
        <v>9000</v>
      </c>
      <c r="T102" s="112"/>
      <c r="U102" s="87"/>
      <c r="V102" s="87"/>
      <c r="W102" s="56"/>
      <c r="X102" s="87"/>
      <c r="Y102" s="83"/>
      <c r="Z102" s="67"/>
      <c r="AA102" s="67"/>
      <c r="AB102" s="67"/>
    </row>
    <row r="103" spans="1:28" ht="12.75">
      <c r="A103" s="135" t="s">
        <v>511</v>
      </c>
      <c r="B103" s="134" t="s">
        <v>512</v>
      </c>
      <c r="C103" s="130" t="s">
        <v>255</v>
      </c>
      <c r="D103" s="41" t="s">
        <v>0</v>
      </c>
      <c r="E103" s="83"/>
      <c r="F103" s="81"/>
      <c r="G103" s="81"/>
      <c r="H103" s="51"/>
      <c r="I103" s="51"/>
      <c r="J103" s="112"/>
      <c r="K103" s="81">
        <v>0.1</v>
      </c>
      <c r="L103" s="81">
        <v>0.3</v>
      </c>
      <c r="M103" s="51">
        <f>6000/L103</f>
        <v>20000</v>
      </c>
      <c r="N103" s="51">
        <f>6000/K103</f>
        <v>60000</v>
      </c>
      <c r="O103" s="83"/>
      <c r="P103" s="41">
        <v>0.7</v>
      </c>
      <c r="Q103" s="41">
        <v>0.9</v>
      </c>
      <c r="R103" s="30">
        <f t="shared" si="11"/>
        <v>10000</v>
      </c>
      <c r="S103" s="30">
        <f t="shared" si="8"/>
        <v>12857.142857142859</v>
      </c>
      <c r="T103" s="112"/>
      <c r="U103" s="41"/>
      <c r="V103" s="41"/>
      <c r="W103" s="46"/>
      <c r="X103" s="41"/>
      <c r="Y103" s="83"/>
      <c r="Z103" s="67"/>
      <c r="AA103" s="67"/>
      <c r="AB103" s="67"/>
    </row>
    <row r="104" spans="1:28" ht="50.25">
      <c r="A104" s="129" t="s">
        <v>513</v>
      </c>
      <c r="B104" s="127" t="s">
        <v>514</v>
      </c>
      <c r="C104" s="127" t="s">
        <v>515</v>
      </c>
      <c r="D104" s="40" t="s">
        <v>538</v>
      </c>
      <c r="E104" s="83"/>
      <c r="F104" s="83"/>
      <c r="G104" s="83"/>
      <c r="H104" s="58"/>
      <c r="I104" s="58"/>
      <c r="J104" s="112"/>
      <c r="K104" s="83">
        <v>0.005</v>
      </c>
      <c r="L104" s="83">
        <v>0.05</v>
      </c>
      <c r="M104" s="58">
        <f>6000/L104</f>
        <v>120000</v>
      </c>
      <c r="N104" s="58">
        <f>6000/K104</f>
        <v>1200000</v>
      </c>
      <c r="O104" s="83"/>
      <c r="P104" s="87">
        <v>0.55</v>
      </c>
      <c r="Q104" s="87">
        <v>0.914</v>
      </c>
      <c r="R104" s="30">
        <f t="shared" si="11"/>
        <v>9846.827133479212</v>
      </c>
      <c r="S104" s="30">
        <f t="shared" si="8"/>
        <v>16363.636363636362</v>
      </c>
      <c r="T104" s="112"/>
      <c r="U104" s="87">
        <v>0.081</v>
      </c>
      <c r="V104" s="87">
        <v>0.4</v>
      </c>
      <c r="W104" s="3">
        <f>6521/V104</f>
        <v>16302.5</v>
      </c>
      <c r="X104" s="3">
        <f>6521/U104</f>
        <v>80506.17283950617</v>
      </c>
      <c r="Y104" s="83"/>
      <c r="Z104" s="67"/>
      <c r="AA104" s="67"/>
      <c r="AB104" s="67"/>
    </row>
    <row r="105" spans="1:28" ht="50.25">
      <c r="A105" s="135" t="s">
        <v>516</v>
      </c>
      <c r="B105" s="130" t="s">
        <v>517</v>
      </c>
      <c r="C105" s="132" t="s">
        <v>518</v>
      </c>
      <c r="D105" s="41" t="s">
        <v>26</v>
      </c>
      <c r="E105" s="83"/>
      <c r="F105" s="81"/>
      <c r="G105" s="81"/>
      <c r="H105" s="51"/>
      <c r="I105" s="51"/>
      <c r="J105" s="112"/>
      <c r="K105" s="81">
        <v>0.005</v>
      </c>
      <c r="L105" s="81">
        <v>0.04</v>
      </c>
      <c r="M105" s="51">
        <f>6000/L105</f>
        <v>150000</v>
      </c>
      <c r="N105" s="51">
        <f>6000/K105</f>
        <v>1200000</v>
      </c>
      <c r="O105" s="83"/>
      <c r="P105" s="41">
        <v>0.76</v>
      </c>
      <c r="Q105" s="41">
        <v>0.97</v>
      </c>
      <c r="R105" s="30">
        <f t="shared" si="11"/>
        <v>9278.350515463917</v>
      </c>
      <c r="S105" s="30">
        <f t="shared" si="8"/>
        <v>11842.105263157895</v>
      </c>
      <c r="T105" s="112"/>
      <c r="U105" s="41">
        <v>0.025</v>
      </c>
      <c r="V105" s="41">
        <v>0.19</v>
      </c>
      <c r="W105" s="4">
        <f>6521/V105</f>
        <v>34321.05263157895</v>
      </c>
      <c r="X105" s="4">
        <f>6521/U105</f>
        <v>260840</v>
      </c>
      <c r="Y105" s="83"/>
      <c r="Z105" s="67"/>
      <c r="AA105" s="67" t="s">
        <v>561</v>
      </c>
      <c r="AB105" s="67"/>
    </row>
  </sheetData>
  <sheetProtection/>
  <mergeCells count="17">
    <mergeCell ref="AD5:AE5"/>
    <mergeCell ref="AF5:AG5"/>
    <mergeCell ref="AD4:AG4"/>
    <mergeCell ref="K5:L5"/>
    <mergeCell ref="M5:N5"/>
    <mergeCell ref="P5:Q5"/>
    <mergeCell ref="P4:S4"/>
    <mergeCell ref="F2:P2"/>
    <mergeCell ref="F3:I3"/>
    <mergeCell ref="U5:V5"/>
    <mergeCell ref="U4:X4"/>
    <mergeCell ref="W5:X5"/>
    <mergeCell ref="F4:I4"/>
    <mergeCell ref="K4:N4"/>
    <mergeCell ref="H5:I5"/>
    <mergeCell ref="R5:S5"/>
    <mergeCell ref="F5:G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row r="1" ht="12.75">
      <c r="A1" s="168" t="s">
        <v>195</v>
      </c>
    </row>
  </sheetData>
  <sheetProtection/>
  <printOptions/>
  <pageMargins left="0.75" right="0.75" top="1" bottom="1" header="0.5" footer="0.5"/>
  <pageSetup orientation="portrait" paperSize="9"/>
  <legacyDrawing r:id="rId4"/>
  <oleObjects>
    <oleObject progId="Word.Document.8" shapeId="517701" r:id="rId1"/>
    <oleObject progId="Word.Document.8" shapeId="525988" r:id="rId2"/>
    <oleObject progId="Word.Document.8" shapeId="529252" r:id="rId3"/>
  </oleObject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2.75"/>
  <sheetData>
    <row r="1" ht="12.75">
      <c r="A1" s="168" t="s">
        <v>189</v>
      </c>
    </row>
  </sheetData>
  <sheetProtection/>
  <printOptions/>
  <pageMargins left="0.75" right="0.75" top="1" bottom="1" header="0.5" footer="0.5"/>
  <pageSetup horizontalDpi="600" verticalDpi="600" orientation="portrait" r:id="rId3"/>
  <legacyDrawing r:id="rId2"/>
  <oleObjects>
    <oleObject progId="Word.Document.8" shapeId="60179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Harder</dc:creator>
  <cp:keywords/>
  <dc:description/>
  <cp:lastModifiedBy>whiterd</cp:lastModifiedBy>
  <cp:lastPrinted>2009-03-05T21:03:56Z</cp:lastPrinted>
  <dcterms:created xsi:type="dcterms:W3CDTF">2008-08-10T23:09:54Z</dcterms:created>
  <dcterms:modified xsi:type="dcterms:W3CDTF">2012-03-26T14:01:44Z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